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BDDUBDFS1\dokumenti\DECENTRALIZIRANA SREDSTVA 2017\PREGLED SKLOPLJENIH UGOVORA U 2017 GODINI\"/>
    </mc:Choice>
  </mc:AlternateContent>
  <bookViews>
    <workbookView xWindow="120" yWindow="45" windowWidth="15480" windowHeight="7425" activeTab="2"/>
  </bookViews>
  <sheets>
    <sheet name="Jednostavna nabava" sheetId="5" r:id="rId1"/>
    <sheet name="Javna nabava" sheetId="4" r:id="rId2"/>
    <sheet name="OS" sheetId="1" r:id="rId3"/>
  </sheets>
  <calcPr calcId="162913"/>
</workbook>
</file>

<file path=xl/calcChain.xml><?xml version="1.0" encoding="utf-8"?>
<calcChain xmlns="http://schemas.openxmlformats.org/spreadsheetml/2006/main">
  <c r="J175" i="5" l="1"/>
  <c r="J145" i="5"/>
  <c r="L144" i="5"/>
  <c r="N144" i="5"/>
  <c r="L143" i="5"/>
  <c r="N143" i="5" s="1"/>
  <c r="L142" i="5"/>
  <c r="N142" i="5"/>
  <c r="L141" i="5"/>
  <c r="L145" i="5" s="1"/>
  <c r="N145" i="5" s="1"/>
  <c r="N141" i="5"/>
  <c r="L31" i="5"/>
  <c r="L40" i="5"/>
  <c r="L41" i="5"/>
  <c r="L42" i="5"/>
  <c r="L43" i="5"/>
  <c r="L44" i="5"/>
  <c r="L45" i="5"/>
  <c r="L46" i="5"/>
  <c r="L137" i="5" s="1"/>
  <c r="L47" i="5"/>
  <c r="L48" i="5"/>
  <c r="L49" i="5"/>
  <c r="J50" i="5"/>
  <c r="L50" i="5"/>
  <c r="L51" i="5"/>
  <c r="L52" i="5"/>
  <c r="L63" i="5"/>
  <c r="L64" i="5"/>
  <c r="L68" i="5"/>
  <c r="L69" i="5"/>
  <c r="L84" i="5"/>
  <c r="L90" i="5"/>
  <c r="K90" i="5" s="1"/>
  <c r="L100" i="5"/>
  <c r="K100" i="5" s="1"/>
  <c r="J53" i="5"/>
  <c r="J54" i="5"/>
  <c r="J55" i="5"/>
  <c r="J56" i="5"/>
  <c r="J57" i="5"/>
  <c r="J58" i="5"/>
  <c r="J59" i="5"/>
  <c r="K59" i="5" s="1"/>
  <c r="J60" i="5"/>
  <c r="J61" i="5"/>
  <c r="K61" i="5" s="1"/>
  <c r="J62" i="5"/>
  <c r="J64" i="5"/>
  <c r="J65" i="5"/>
  <c r="J66" i="5"/>
  <c r="K66" i="5" s="1"/>
  <c r="J67" i="5"/>
  <c r="K67" i="5" s="1"/>
  <c r="J68" i="5"/>
  <c r="K68" i="5" s="1"/>
  <c r="J69" i="5"/>
  <c r="K69" i="5" s="1"/>
  <c r="J70" i="5"/>
  <c r="J71" i="5"/>
  <c r="J72" i="5"/>
  <c r="J73" i="5"/>
  <c r="J74" i="5"/>
  <c r="K74" i="5" s="1"/>
  <c r="J75" i="5"/>
  <c r="K75" i="5" s="1"/>
  <c r="J76" i="5"/>
  <c r="K76" i="5" s="1"/>
  <c r="J77" i="5"/>
  <c r="K77" i="5" s="1"/>
  <c r="J78" i="5"/>
  <c r="J79" i="5"/>
  <c r="J80" i="5"/>
  <c r="J81" i="5"/>
  <c r="J82" i="5"/>
  <c r="K82" i="5" s="1"/>
  <c r="J83" i="5"/>
  <c r="K83" i="5" s="1"/>
  <c r="J84" i="5"/>
  <c r="K84" i="5" s="1"/>
  <c r="J85" i="5"/>
  <c r="K85" i="5" s="1"/>
  <c r="J86" i="5"/>
  <c r="J87" i="5"/>
  <c r="J88" i="5"/>
  <c r="J89" i="5"/>
  <c r="J90" i="5"/>
  <c r="J91" i="5"/>
  <c r="K91" i="5" s="1"/>
  <c r="J92" i="5"/>
  <c r="K92" i="5" s="1"/>
  <c r="J93" i="5"/>
  <c r="K93" i="5" s="1"/>
  <c r="J94" i="5"/>
  <c r="J95" i="5"/>
  <c r="J96" i="5"/>
  <c r="J97" i="5"/>
  <c r="J98" i="5"/>
  <c r="J99" i="5"/>
  <c r="J100" i="5"/>
  <c r="J101" i="5"/>
  <c r="K101" i="5" s="1"/>
  <c r="J102" i="5"/>
  <c r="J103" i="5"/>
  <c r="J104" i="5"/>
  <c r="J105" i="5"/>
  <c r="J106" i="5"/>
  <c r="J107" i="5"/>
  <c r="K107" i="5" s="1"/>
  <c r="J108" i="5"/>
  <c r="K108" i="5" s="1"/>
  <c r="J109" i="5"/>
  <c r="K109" i="5" s="1"/>
  <c r="J110" i="5"/>
  <c r="J111" i="5"/>
  <c r="J112" i="5"/>
  <c r="J113" i="5"/>
  <c r="J114" i="5"/>
  <c r="K114" i="5" s="1"/>
  <c r="J115" i="5"/>
  <c r="K115" i="5" s="1"/>
  <c r="J116" i="5"/>
  <c r="K116" i="5" s="1"/>
  <c r="J117" i="5"/>
  <c r="J118" i="5"/>
  <c r="J119" i="5"/>
  <c r="J120" i="5"/>
  <c r="J121" i="5"/>
  <c r="J122" i="5"/>
  <c r="K122" i="5" s="1"/>
  <c r="J123" i="5"/>
  <c r="K123" i="5" s="1"/>
  <c r="J124" i="5"/>
  <c r="K124" i="5" s="1"/>
  <c r="J125" i="5"/>
  <c r="K125" i="5" s="1"/>
  <c r="J126" i="5"/>
  <c r="J127" i="5"/>
  <c r="J128" i="5"/>
  <c r="J129" i="5"/>
  <c r="J130" i="5"/>
  <c r="K130" i="5" s="1"/>
  <c r="J131" i="5"/>
  <c r="K131" i="5" s="1"/>
  <c r="J132" i="5"/>
  <c r="K132" i="5" s="1"/>
  <c r="J133" i="5"/>
  <c r="K133" i="5" s="1"/>
  <c r="J134" i="5"/>
  <c r="J135" i="5"/>
  <c r="J136" i="5"/>
  <c r="L174" i="5"/>
  <c r="N174" i="5"/>
  <c r="L173" i="5"/>
  <c r="N173" i="5"/>
  <c r="L172" i="5"/>
  <c r="N172" i="5" s="1"/>
  <c r="L171" i="5"/>
  <c r="N171" i="5" s="1"/>
  <c r="L170" i="5"/>
  <c r="N170" i="5"/>
  <c r="L169" i="5"/>
  <c r="N169" i="5"/>
  <c r="L168" i="5"/>
  <c r="N168" i="5" s="1"/>
  <c r="L167" i="5"/>
  <c r="N167" i="5" s="1"/>
  <c r="L166" i="5"/>
  <c r="N166" i="5"/>
  <c r="L165" i="5"/>
  <c r="N165" i="5"/>
  <c r="L164" i="5"/>
  <c r="N164" i="5" s="1"/>
  <c r="L163" i="5"/>
  <c r="N163" i="5" s="1"/>
  <c r="L162" i="5"/>
  <c r="N162" i="5"/>
  <c r="L161" i="5"/>
  <c r="L160" i="5"/>
  <c r="N159" i="5"/>
  <c r="K159" i="5"/>
  <c r="L158" i="5"/>
  <c r="L175" i="5" s="1"/>
  <c r="L157" i="5"/>
  <c r="N147" i="5"/>
  <c r="K136" i="5"/>
  <c r="K135" i="5"/>
  <c r="K134" i="5"/>
  <c r="K129" i="5"/>
  <c r="K128" i="5"/>
  <c r="K127" i="5"/>
  <c r="K126" i="5"/>
  <c r="K120" i="5"/>
  <c r="K119" i="5"/>
  <c r="K118" i="5"/>
  <c r="K117" i="5"/>
  <c r="K113" i="5"/>
  <c r="K112" i="5"/>
  <c r="K111" i="5"/>
  <c r="K121" i="5"/>
  <c r="K106" i="5"/>
  <c r="K110" i="5"/>
  <c r="K105" i="5"/>
  <c r="K104" i="5"/>
  <c r="K103" i="5"/>
  <c r="K102" i="5"/>
  <c r="K96" i="5"/>
  <c r="K94" i="5"/>
  <c r="K99" i="5"/>
  <c r="K98" i="5"/>
  <c r="K97" i="5"/>
  <c r="K95" i="5"/>
  <c r="K89" i="5"/>
  <c r="K88" i="5"/>
  <c r="K87" i="5"/>
  <c r="K86" i="5"/>
  <c r="K81" i="5"/>
  <c r="K80" i="5"/>
  <c r="K79" i="5"/>
  <c r="K78" i="5"/>
  <c r="K73" i="5"/>
  <c r="K72" i="5"/>
  <c r="K71" i="5"/>
  <c r="K70" i="5"/>
  <c r="K65" i="5"/>
  <c r="N64" i="5"/>
  <c r="K64" i="5"/>
  <c r="N63" i="5"/>
  <c r="N62" i="5"/>
  <c r="K62" i="5"/>
  <c r="N61" i="5"/>
  <c r="N60" i="5"/>
  <c r="K60" i="5"/>
  <c r="N59" i="5"/>
  <c r="N58" i="5"/>
  <c r="K58" i="5"/>
  <c r="N57" i="5"/>
  <c r="K57" i="5"/>
  <c r="N56" i="5"/>
  <c r="K56" i="5"/>
  <c r="K55" i="5"/>
  <c r="N55" i="5"/>
  <c r="N54" i="5"/>
  <c r="K54" i="5"/>
  <c r="N53" i="5"/>
  <c r="N51" i="5"/>
  <c r="K51" i="5"/>
  <c r="K50" i="5"/>
  <c r="N40" i="5"/>
  <c r="N21" i="5"/>
  <c r="N3" i="5"/>
  <c r="L4" i="1"/>
  <c r="L3" i="4"/>
  <c r="L4" i="4"/>
  <c r="L5" i="4"/>
  <c r="L6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N25" i="4" s="1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N40" i="4" s="1"/>
  <c r="L41" i="4"/>
  <c r="L42" i="4"/>
  <c r="L43" i="4"/>
  <c r="L44" i="4"/>
  <c r="L45" i="4"/>
  <c r="L46" i="4"/>
  <c r="L47" i="4"/>
  <c r="L48" i="4"/>
  <c r="L49" i="4"/>
  <c r="L50" i="4"/>
  <c r="L3" i="1"/>
  <c r="N175" i="5" l="1"/>
  <c r="K53" i="5"/>
  <c r="J63" i="5"/>
  <c r="J137" i="5" s="1"/>
  <c r="K63" i="5" l="1"/>
</calcChain>
</file>

<file path=xl/sharedStrings.xml><?xml version="1.0" encoding="utf-8"?>
<sst xmlns="http://schemas.openxmlformats.org/spreadsheetml/2006/main" count="2062" uniqueCount="689">
  <si>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</si>
  <si>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</si>
  <si>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</si>
  <si>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</si>
  <si>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</si>
  <si>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</si>
  <si>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</si>
  <si>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</si>
  <si>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</si>
  <si>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</si>
  <si>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</si>
  <si>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</si>
  <si>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</si>
  <si>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</si>
  <si>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</si>
  <si>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</si>
  <si>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/>
  </si>
  <si>
    <t>Evidencijski broj nabave</t>
  </si>
  <si>
    <t>Predmet nabave</t>
  </si>
  <si>
    <t>CPV</t>
  </si>
  <si>
    <t>Broj objave iz EOJN RH</t>
  </si>
  <si>
    <t xml:space="preserve">Vrsta postupka </t>
  </si>
  <si>
    <t>Naziv i OIB ugovaratelja</t>
  </si>
  <si>
    <t>Naziv i OIB podugovaratelja</t>
  </si>
  <si>
    <t>Datum sklapanja</t>
  </si>
  <si>
    <t>Rok na koji je sklopljen</t>
  </si>
  <si>
    <t>Iznos bez PDV-a</t>
  </si>
  <si>
    <t>Iznos PDV-a</t>
  </si>
  <si>
    <t>Ukupni iznos s PDV-om</t>
  </si>
  <si>
    <t>Datum izvršenja</t>
  </si>
  <si>
    <t>Ukupni isplaćeni iznos s PDV-om</t>
  </si>
  <si>
    <t>Obrazloženja</t>
  </si>
  <si>
    <t>Napomena</t>
  </si>
  <si>
    <t>Datum ažuriranja</t>
  </si>
  <si>
    <t>-</t>
  </si>
  <si>
    <t>24.01.2018.</t>
  </si>
  <si>
    <t>26.01.2018.</t>
  </si>
  <si>
    <t>Nabava sredstava za dezinfekciju ruku, kože i sluznice</t>
  </si>
  <si>
    <t>Nabava sredstava za dezinfekciju instrumenata, opreme i površina</t>
  </si>
  <si>
    <t>1-64-16/EMV</t>
  </si>
  <si>
    <t>1-65-16/EMV</t>
  </si>
  <si>
    <t>2016S 002-0026402</t>
  </si>
  <si>
    <t>Otvoreni postupak</t>
  </si>
  <si>
    <t>MEDIKA d.d., 94818858923</t>
  </si>
  <si>
    <t>26.01.2017.</t>
  </si>
  <si>
    <t>12 mjeseci</t>
  </si>
  <si>
    <t>Nabava cirkularnih spajača i ravnih rezača za otvorenu i endoskopsku kirurgiju</t>
  </si>
  <si>
    <t>Nabava mehaničkih spajača, rezača, klipsi za otvorenu kirurgiju i endoskopskog materijala</t>
  </si>
  <si>
    <t>Nabava cirkularnih spajača i ravnih rezača za otvorenu kirurgiju</t>
  </si>
  <si>
    <t>Nabava titanskih klipsi i kožnih spajača</t>
  </si>
  <si>
    <t>1-66-16/EMV</t>
  </si>
  <si>
    <t>1-67-16/EMV</t>
  </si>
  <si>
    <t>1-68-16/EMV</t>
  </si>
  <si>
    <t>1-69-16/EMV</t>
  </si>
  <si>
    <t>2016S 002-0029269</t>
  </si>
  <si>
    <t>JOHNSON &amp; JOHNSON S.E. d.o.o., 10216651302</t>
  </si>
  <si>
    <t>09.02.2017.</t>
  </si>
  <si>
    <t>09.02.2018.</t>
  </si>
  <si>
    <t>SANYKO d.o.o.,64425174612</t>
  </si>
  <si>
    <t>B. BRAUN ADRIA d.o.o., 52275049572</t>
  </si>
  <si>
    <t>Nabava štrcaljki za "STELLANT D DUAL" injektor na MSCT uređaju Siemens Somatom Sensation 64</t>
  </si>
  <si>
    <t>Nabava štrcaljki za "ACCUTRON" injektor na MR uređaju Magnetom Essenza</t>
  </si>
  <si>
    <t>Nabava RTG filmova za printer Sony UP-DF 550</t>
  </si>
  <si>
    <t>Nabava štrcaljki za "Bracco Empower CTA+" injektor na MSCT uređaju Siemens Perspective 64</t>
  </si>
  <si>
    <t>1-78-16/EMV</t>
  </si>
  <si>
    <t>1-79-16/EMV</t>
  </si>
  <si>
    <t>1-80-16/EMV</t>
  </si>
  <si>
    <t>1-81-16/EMV</t>
  </si>
  <si>
    <t>2016S 002-0029912</t>
  </si>
  <si>
    <t>31.03.2017.</t>
  </si>
  <si>
    <t>31.03.2018.</t>
  </si>
  <si>
    <t>H.K.O. d.o.o., 36754161329</t>
  </si>
  <si>
    <t>SONIMED d.o.o., 76981693625</t>
  </si>
  <si>
    <t>MARK MEDICAL d.o.o., 70612360737</t>
  </si>
  <si>
    <t>Nabava laboratorijskog dijagnostičkog i potrošnog materijala za biokemijski analizator "COBAS E411"</t>
  </si>
  <si>
    <t>Nabava laboratorijskog dijagnostičkog i potrošnog materijala za uređaj za elektroforezu “HYDRA SYS SCAN 2"</t>
  </si>
  <si>
    <t>Nabava laboratorijskog dijagnostičkog i potrošnog materijala za imunokemijski analizator „ARHITECT“ i za hematološke analizatore „CELL DYN RUBY"</t>
  </si>
  <si>
    <t>Nabava laboratorijskog dijagnostičkog i potrošnog materijala za acidobazni analizator „RAPID LAB 348"</t>
  </si>
  <si>
    <t>Nabava laboratorijskog dijagnostičkog i potrošnog materijala za biokemijske analizatore Olympus „AU480“ I „AU680“ i za hematološki analizator „DXH 500 “</t>
  </si>
  <si>
    <t>Nabava testova za kvalitativnu imunokromatografiju</t>
  </si>
  <si>
    <t>Nabava potrošnog materijala za analizu urina</t>
  </si>
  <si>
    <t>Nabava uzoraka za vanjsku procjenu kvalitete</t>
  </si>
  <si>
    <t>1-70-16/EVV</t>
  </si>
  <si>
    <t>1-71-16/EVV</t>
  </si>
  <si>
    <t>1-72-16/EVV</t>
  </si>
  <si>
    <t>1-73-16/EVV</t>
  </si>
  <si>
    <t>1-74-16/EVV</t>
  </si>
  <si>
    <t>1-75-16/EVV</t>
  </si>
  <si>
    <t>1-76-16/EVV</t>
  </si>
  <si>
    <t>1-77-16/EVV</t>
  </si>
  <si>
    <t>2016S 002-0029730</t>
  </si>
  <si>
    <t>MEDICAL INTERTRADE d.o.o., 04492664153</t>
  </si>
  <si>
    <t>03.04.2017.</t>
  </si>
  <si>
    <t>03.04.2018.</t>
  </si>
  <si>
    <t>POLOPLUS d.o.o., 90213841328</t>
  </si>
  <si>
    <t>OKTAL PHARMA d.o.o., 90213841328</t>
  </si>
  <si>
    <t>MEDI-LAB d.o.o., 77804145433</t>
  </si>
  <si>
    <t xml:space="preserve">BECKMAN COULTER d.o.o.,46191202403 </t>
  </si>
  <si>
    <t xml:space="preserve">BIOGNOST d.o.o., 05273195306 </t>
  </si>
  <si>
    <t>MEDICO INŽENJERING d.o.o., 92003506010</t>
  </si>
  <si>
    <t>18.04.2017.</t>
  </si>
  <si>
    <t>18.04.2018.</t>
  </si>
  <si>
    <t>2017S 0F2-0006115</t>
  </si>
  <si>
    <t>1-02-17/EMV</t>
  </si>
  <si>
    <t>Nabava posteljnog rublja</t>
  </si>
  <si>
    <t>NMKA d.o.o., 44412206996</t>
  </si>
  <si>
    <t>14.06.2017.</t>
  </si>
  <si>
    <t>31.12.2017.</t>
  </si>
  <si>
    <t>11.12.2017.</t>
  </si>
  <si>
    <t>2-03-17/EMV</t>
  </si>
  <si>
    <t>2017S F15-0008994</t>
  </si>
  <si>
    <t>Pregovarački postupak bez prethodne objave</t>
  </si>
  <si>
    <t>IN2  d.o.o., OIB: 68195665956</t>
  </si>
  <si>
    <t xml:space="preserve">Nabava parnog sterilizatora </t>
  </si>
  <si>
    <t>2017S 0F2-0008429</t>
  </si>
  <si>
    <t>ALFAMEDIC d.o.o., 85989170405</t>
  </si>
  <si>
    <t>60 kalendarskih dana</t>
  </si>
  <si>
    <t>05.07.2017.</t>
  </si>
  <si>
    <t>03.10.2017.</t>
  </si>
  <si>
    <t>Nadogradnja anesteziološkog aparata anesteziološkog aparata „FABIUS“ koji je u vlasništvu OB Dubrovnik s modulom za napredne opcije u monitoringu i doziranju plinova za inhalacionu anesteziju</t>
  </si>
  <si>
    <t>2017S F15-0012564</t>
  </si>
  <si>
    <t>2-21-17/EMV</t>
  </si>
  <si>
    <t>2-04-17/EMV</t>
  </si>
  <si>
    <t>DRÄGER MEDICAL CROATIA d.o.o., 89114805760</t>
  </si>
  <si>
    <t>17.07.2017.</t>
  </si>
  <si>
    <t>60 dana</t>
  </si>
  <si>
    <t>17.08.2017.</t>
  </si>
  <si>
    <t>Nabava sistema za infuzomate i perfuzore BRAUN</t>
  </si>
  <si>
    <t>1-05-17/EMV</t>
  </si>
  <si>
    <t>2017S 0F2-0012173</t>
  </si>
  <si>
    <t>12.09.2017.</t>
  </si>
  <si>
    <t>12.09.2018.</t>
  </si>
  <si>
    <t>Nabava sistema za disanje i filtraciju</t>
  </si>
  <si>
    <t>1-06-17/EMV</t>
  </si>
  <si>
    <t>PHARMAMED MADO d.o.o., 75221285697</t>
  </si>
  <si>
    <t>13.11.2017.</t>
  </si>
  <si>
    <t>13.11.2018.</t>
  </si>
  <si>
    <t>1-08-17/EMV</t>
  </si>
  <si>
    <t>Nabava setova za perkutanu trahoestomiju</t>
  </si>
  <si>
    <t>AMINOMED ZAGREB d.o.o., 06613466156</t>
  </si>
  <si>
    <t>1-10-17/EMV</t>
  </si>
  <si>
    <t>Nabava potrošnog materijala za arterijsko mjerenje tlaka</t>
  </si>
  <si>
    <t>24.11.2017.</t>
  </si>
  <si>
    <t>24.11.2018.</t>
  </si>
  <si>
    <t>1-11-17/EMV</t>
  </si>
  <si>
    <t>Nabava potrošnog materijala za Curlin pumpu</t>
  </si>
  <si>
    <t>1-12-17/EMV</t>
  </si>
  <si>
    <t>Nabava potrošnog materijala za sukciju</t>
  </si>
  <si>
    <t>1-13-17/EMV</t>
  </si>
  <si>
    <t>Nabava potrošnog materijala za Lidco monitore</t>
  </si>
  <si>
    <t>MARKOMED d.o.o., 23340771306</t>
  </si>
  <si>
    <t>1-14-17/EMV</t>
  </si>
  <si>
    <t>Nabava potrošnog materijala za medicinske uređaje Drager</t>
  </si>
  <si>
    <t>1-15-17/EMV</t>
  </si>
  <si>
    <t>Nabava potrošnog materijala za zatvorenu i subglotičnu aspiraciju</t>
  </si>
  <si>
    <t>SANYKO d.o.o., 64425174612</t>
  </si>
  <si>
    <t>1-16-17/EMV</t>
  </si>
  <si>
    <t>Nabava potrošnog materijala za Evac sustav za sukciju</t>
  </si>
  <si>
    <t>1-18-17/EMV</t>
  </si>
  <si>
    <t>Nabava potrošnog materijala za otežanu intubaciju</t>
  </si>
  <si>
    <t>TEHNOMEDIKA d.o.o., 80031026947</t>
  </si>
  <si>
    <t>1-19-17/EMV</t>
  </si>
  <si>
    <t>MEDIVA d.o.o., 50711859834</t>
  </si>
  <si>
    <t>Nabava potrošnog materijala za monitore vitalnih funkcija GE Dash i Solar</t>
  </si>
  <si>
    <t>1-20-17/EMV</t>
  </si>
  <si>
    <t>Nabava beziglenih pripoja i šiljaka za boce</t>
  </si>
  <si>
    <t>Nabava nesterilnih kompresa</t>
  </si>
  <si>
    <t>1-23-17/EMV</t>
  </si>
  <si>
    <t>2017S 0F2-0013917</t>
  </si>
  <si>
    <t>PHOENIX FARMACIJA d.o.o., 36755252122</t>
  </si>
  <si>
    <t>01.12.2017.</t>
  </si>
  <si>
    <t>01.12.2018.</t>
  </si>
  <si>
    <t>1-24-17/EMV</t>
  </si>
  <si>
    <t>Nabava vazelinske gaze</t>
  </si>
  <si>
    <t>PAUL HARTMANN d.o.o., 04277465297</t>
  </si>
  <si>
    <t>15.12.2017.</t>
  </si>
  <si>
    <t>15.12.2018.</t>
  </si>
  <si>
    <t>1-25-17/EMV</t>
  </si>
  <si>
    <t>Nabava zavoja (mull, elastični, mrežasti)</t>
  </si>
  <si>
    <t>1-26-17/EMV</t>
  </si>
  <si>
    <t>Nabava vate i staničevine</t>
  </si>
  <si>
    <t>1-27-17/EMV</t>
  </si>
  <si>
    <t>Nabava trljačica za pranje pacijenata</t>
  </si>
  <si>
    <t>1-28-17/EMV</t>
  </si>
  <si>
    <t>Nabava kirurških ljepljivih traka</t>
  </si>
  <si>
    <t>1-29-17/EMV</t>
  </si>
  <si>
    <t>Nabava folija i povoja za fiksaciju</t>
  </si>
  <si>
    <t>1-30-17/EMV</t>
  </si>
  <si>
    <t>LOHMANN &amp; RAUSCHER d.o.o., 65605433360</t>
  </si>
  <si>
    <t>Nabava specijalnih kompresa i tamponda</t>
  </si>
  <si>
    <t>1-31-17/EMV</t>
  </si>
  <si>
    <t>Nabava ljepljivih fiksatora</t>
  </si>
  <si>
    <t>STOMA MEDICAL d.o.o., 90237326620</t>
  </si>
  <si>
    <t>2017S F15-0016671</t>
  </si>
  <si>
    <t>Nabava usluge godišnje inspekcije medicinske opreme „DRAGER“</t>
  </si>
  <si>
    <t>2-33-17/EMV</t>
  </si>
  <si>
    <t>29.08.2017.</t>
  </si>
  <si>
    <t>2-39-17/EMV</t>
  </si>
  <si>
    <t>2017/S F15-0017834</t>
  </si>
  <si>
    <t>18.09.2017.</t>
  </si>
  <si>
    <t>18.09.2018.</t>
  </si>
  <si>
    <t xml:space="preserve">LAUS CC " d.o.o., 59806315787 </t>
  </si>
  <si>
    <t>Nabava usluge održavanja poslovnog sustava ARGOSY</t>
  </si>
  <si>
    <t>2-40-17/EMV</t>
  </si>
  <si>
    <t>Zanavljanje bolničkog informatičkog sustava - I faza</t>
  </si>
  <si>
    <t xml:space="preserve">PROAXIS d.o.o., 26751300953 </t>
  </si>
  <si>
    <t>16.11.2017.</t>
  </si>
  <si>
    <t>30 dana</t>
  </si>
  <si>
    <t>04.12.2017.</t>
  </si>
  <si>
    <t>2017S 0F2-0019897</t>
  </si>
  <si>
    <t>2-42-17/EMV</t>
  </si>
  <si>
    <t>Nabava usluge održavanja postojećeg RIS/PACS sustava</t>
  </si>
  <si>
    <t>2017S F15-0025599</t>
  </si>
  <si>
    <t xml:space="preserve">SHIMADZU d.o.o., 16214531266 </t>
  </si>
  <si>
    <t>22.12.2017.</t>
  </si>
  <si>
    <t>22.12.2018.</t>
  </si>
  <si>
    <t>Nabava usluge održavanja održavanja informacijskog sustava „BIS“, laboratorijskog informacijskog sustava „LIS“, aplikacije bolničke prehrane, servisa „e-Uputnice“ i „e-Nalaza“, dodatnog izvještajnog modula, te programskog paketa „e-Usluge“ u Općoj bolnici</t>
  </si>
  <si>
    <t xml:space="preserve">Okvirni sporazum - Nabava usluge tjelesne zaštite imovine i osoba u objektu Opće bolnice Dubrovnik </t>
  </si>
  <si>
    <t>2017S 0F2-0013779</t>
  </si>
  <si>
    <t>SECURITAS HRVATSKA d.o.o., Zagreb, Zagrebačka cesta 145/a, OIB: 33679708526</t>
  </si>
  <si>
    <t>06.09.2019.</t>
  </si>
  <si>
    <t>06.09.2017.</t>
  </si>
  <si>
    <t>24 mjeseca</t>
  </si>
  <si>
    <t>1-22-17/EMV</t>
  </si>
  <si>
    <t xml:space="preserve">Ugovor po Okvirnom sporazumu - Nabava usluge tjelesne zaštite imovine i osoba u objektu Opće bolnice Dubrovnik </t>
  </si>
  <si>
    <t>22.09.2017.</t>
  </si>
  <si>
    <t>2018S 0F3-0001672</t>
  </si>
  <si>
    <t>01.10.2018.</t>
  </si>
  <si>
    <t>2-01-17/BN</t>
  </si>
  <si>
    <t>Nabava defibrilatora srca</t>
  </si>
  <si>
    <t>Jednostavna nabava</t>
  </si>
  <si>
    <t>KARDIAN d.o.o., 17406113186</t>
  </si>
  <si>
    <t>22.02.2017.</t>
  </si>
  <si>
    <t>45 dana</t>
  </si>
  <si>
    <t>05.04.2016.</t>
  </si>
  <si>
    <t xml:space="preserve">Nabava uređaja za ispitivanje
vidnog polja (perimetra)
</t>
  </si>
  <si>
    <t>RETINA-ORL CENTAR ZAGREB d.o.o., 
32928250651</t>
  </si>
  <si>
    <t>2-03-17/BN</t>
  </si>
  <si>
    <t>SHIMADZU d.o.o.,
16214531266</t>
  </si>
  <si>
    <t xml:space="preserve"> Nabava automatskog injektora za DSA</t>
  </si>
  <si>
    <t xml:space="preserve">Nabava uređaja za
automatsko bojanje stakalaca
</t>
  </si>
  <si>
    <t>2-04-17/BN</t>
  </si>
  <si>
    <t>BIOGNOST d.o.o.,
05273195306</t>
  </si>
  <si>
    <t>04.05.2017.</t>
  </si>
  <si>
    <t>10.04.2017.</t>
  </si>
  <si>
    <t xml:space="preserve">Nabava rotacionog
tkivnog procesora (histokineta)
</t>
  </si>
  <si>
    <t xml:space="preserve">Nabava instrumentarija za
popunu seta za torakalnu kirurgiju
</t>
  </si>
  <si>
    <t>B. BRAUN ADRIA d.o.o.,
52275049572</t>
  </si>
  <si>
    <t>11.04.2017.</t>
  </si>
  <si>
    <t xml:space="preserve">Nabava potrošnog materijala za
Plasma sterilizator "STERRAD NX"
</t>
  </si>
  <si>
    <t>1-07-17/BN</t>
  </si>
  <si>
    <t>1-06-17/BN</t>
  </si>
  <si>
    <t>2-05-17/BN</t>
  </si>
  <si>
    <t>EUROKONTAKT d.o.o.,
49239363202</t>
  </si>
  <si>
    <t xml:space="preserve">Radovi sanacije brzog razvijača pare br. 1,
model 1500 LNG, tv. br: 3 D 24
</t>
  </si>
  <si>
    <t>2-08-17/BN</t>
  </si>
  <si>
    <t xml:space="preserve">OBRT "STARING", 86406788292
</t>
  </si>
  <si>
    <t>08.03.2017.</t>
  </si>
  <si>
    <t>07.04.2017.</t>
  </si>
  <si>
    <t>Održavanje informatičkog sustava za upravljanje dokumentima "E-URED"</t>
  </si>
  <si>
    <t>2-09-17/BN</t>
  </si>
  <si>
    <t xml:space="preserve">DOKUMENT IT d.o.o.,
45392055435
</t>
  </si>
  <si>
    <t>01.03.2017.</t>
  </si>
  <si>
    <t>1-02-17/JN</t>
  </si>
  <si>
    <t>1-10-17/JN</t>
  </si>
  <si>
    <t>Nabava potrošnog materijala za kutore "VALLEYLAB"</t>
  </si>
  <si>
    <t>14.4.2017.</t>
  </si>
  <si>
    <t>2-11-17/JN</t>
  </si>
  <si>
    <t>Održavanje vatrodojavnog sustava</t>
  </si>
  <si>
    <t>SANYKO d.o.o.,
64425174612</t>
  </si>
  <si>
    <t>ALMEL DUBROVNIK d.o.o.,
87342313630</t>
  </si>
  <si>
    <t>2-12-17/BN</t>
  </si>
  <si>
    <t>DRAGER MEDICAL CROATIA d.o.o.,
89114805760</t>
  </si>
  <si>
    <t xml:space="preserve">Nabava operacijske lampe za
OP dvoranu br. 2 i br. 3
</t>
  </si>
  <si>
    <t>2-13-17/BN</t>
  </si>
  <si>
    <t>Izvođenje radova sanacije podnih obloga</t>
  </si>
  <si>
    <t>BELINA d.o.o.,
24243044107</t>
  </si>
  <si>
    <t>07.06.2017.</t>
  </si>
  <si>
    <t>1-14-17/BN</t>
  </si>
  <si>
    <t xml:space="preserve">Nabava proteza za dojku </t>
  </si>
  <si>
    <t>CELL OF THE FUTURE - COF d.o.o.,
61045679519</t>
  </si>
  <si>
    <t>2-15-17/BN</t>
  </si>
  <si>
    <t>Nabava neurokirurške bušilice</t>
  </si>
  <si>
    <t>PHARMACIA LABORATORIJ d.o.o.,
49518016639</t>
  </si>
  <si>
    <t>1-16-17/BN</t>
  </si>
  <si>
    <t>Nabava potrošnog materijala za endoskopski instrumentarij "OLYMPUS"</t>
  </si>
  <si>
    <t>OLYMPUS CZECH GROUP s.r.o., član koncerna, Podužnica Zagreb,
40715487779</t>
  </si>
  <si>
    <t xml:space="preserve">Nabava potrošnog materijala za gastroskopiju i bronhoskopiju </t>
  </si>
  <si>
    <t>1-17-17/BN</t>
  </si>
  <si>
    <t>Nabava traka za mjerenje šećera u krvi putem glukometra</t>
  </si>
  <si>
    <t>1-18-17/BN</t>
  </si>
  <si>
    <t>MEDI-LAB d.o.o.,
77804145433</t>
  </si>
  <si>
    <t>1-19-17/BN</t>
  </si>
  <si>
    <t>Nabava radno zaštitne obuće za djelatnike OB Dubrovnik</t>
  </si>
  <si>
    <t>PRIMORAC DUBROVNIK d.o.o.,
93325661787</t>
  </si>
  <si>
    <t>03.07.2017.</t>
  </si>
  <si>
    <t>1-20-17/BN</t>
  </si>
  <si>
    <t>Nabava polivalentnog UZV uređaja</t>
  </si>
  <si>
    <t>27.07.2017.</t>
  </si>
  <si>
    <t>Nabava kotlova za Centralnu kuhinju s pogonom na paru (2 kom.)</t>
  </si>
  <si>
    <t>1-21-17/JN</t>
  </si>
  <si>
    <t>PRESTIGE TRADE DUBROVNIK d.o.o.,
42858236476</t>
  </si>
  <si>
    <t>1-22-17/JN</t>
  </si>
  <si>
    <t>Nabava plinske nagibne tave</t>
  </si>
  <si>
    <t>90 dana</t>
  </si>
  <si>
    <t>13.09.2017.</t>
  </si>
  <si>
    <t>2-23-17/JN</t>
  </si>
  <si>
    <t>Usluga popravka bolničke signalizacije "TYCO-ZETTLER"</t>
  </si>
  <si>
    <t>25.07.2017.</t>
  </si>
  <si>
    <t>Nabava dodatnih licenci za rad RIS/PACS sustavu</t>
  </si>
  <si>
    <t>Usluga ispitivanja sustava odvodnje na vodonepropusnost,
strukturalnu stabilnost i funkcionalnost</t>
  </si>
  <si>
    <t>ANFORA d.o.o.,
27498424884</t>
  </si>
  <si>
    <t>120 dana</t>
  </si>
  <si>
    <t>2-26-17/JN</t>
  </si>
  <si>
    <t>1-25-17/JN</t>
  </si>
  <si>
    <t>1-24-17/JN</t>
  </si>
  <si>
    <t>14.08.2017.</t>
  </si>
  <si>
    <t>10.11.2017.</t>
  </si>
  <si>
    <t>Nadogradnja sustava za pripremu demineralizirane vode–reverzne osmoze model RO DIA–I C 1000 proizvođača B.BRAUN AVITUM AG – LAUER AQUABOSS transportno-povratnim sustavom za distribuciju permeata s 18 priključnih mjesta 
za aparate za hemodijalizu</t>
  </si>
  <si>
    <t>1-27-17/JN</t>
  </si>
  <si>
    <t>Usluga popravka infuzomata i perfuzora BRAUN</t>
  </si>
  <si>
    <t>B.BRAUN ADRIA d.o.o.,
52275049572</t>
  </si>
  <si>
    <t>2-28-17/JN</t>
  </si>
  <si>
    <t>Usluga popravka sustava za koronarnu angiografiju "SIEMENS
AXIOM ARTIS ZEE"</t>
  </si>
  <si>
    <t>SIEMENS HEALTHCARE d.o.o.,
97824531898</t>
  </si>
  <si>
    <t>15 dana</t>
  </si>
  <si>
    <t>02.08.2017.</t>
  </si>
  <si>
    <t>4-29-17/JN</t>
  </si>
  <si>
    <t>MTF d.o.o.,
76309717125</t>
  </si>
  <si>
    <t>75 dana</t>
  </si>
  <si>
    <t>03.11.2017.</t>
  </si>
  <si>
    <t>Nabava dezinfektora za centralnu sterilizaciju</t>
  </si>
  <si>
    <t>4-30-17/JN</t>
  </si>
  <si>
    <t>ALFAMEDIC d.o.o.,
85989170405</t>
  </si>
  <si>
    <t>9.10.2017.</t>
  </si>
  <si>
    <t>4-31-17/JN</t>
  </si>
  <si>
    <t>Nabava elektroaspiratora - aspiracijskih pumpi (2 kom.)</t>
  </si>
  <si>
    <t>01.09.2017.</t>
  </si>
  <si>
    <t>15.09.2017.</t>
  </si>
  <si>
    <t>4-32-17/JN</t>
  </si>
  <si>
    <t>Nabava aplikativnog rješenja E-USLUGE</t>
  </si>
  <si>
    <t>IN2 informacijski inženjering d.o.o., 
68195665956</t>
  </si>
  <si>
    <t>06.11.2017.</t>
  </si>
  <si>
    <t>04.01.2018.</t>
  </si>
  <si>
    <t>4-33-17/JN</t>
  </si>
  <si>
    <t>Usluga izrade izvedbenog projekta uređenja VI kata</t>
  </si>
  <si>
    <t>A&amp;G STUDIO d.o.o.,
56239848418</t>
  </si>
  <si>
    <t>1. Dorada idejnog projekta u roku do 20 dana od potpisivanja ugovora
2. Izrada izvedbenog projekta u roku od 75 radnih dana od usvojenog idejnog projekta
3. Izrada troškovnika potrebnih radova u roku od 15 radnih dana od izrade izvedbenog projekta</t>
  </si>
  <si>
    <t>4-34-17/JN</t>
  </si>
  <si>
    <t xml:space="preserve">Nabava mjerača esophagijalne impedance i PH metra za Odjel pedijatrije </t>
  </si>
  <si>
    <t>BIOELEKTRONIKA d.o.o.,
47204464015</t>
  </si>
  <si>
    <t>Nabava magnetne stolice za inkontinenciju</t>
  </si>
  <si>
    <t>4-35-17/JN</t>
  </si>
  <si>
    <t>MEL-MEDIKAL d.o.o.,
56652283184</t>
  </si>
  <si>
    <t>20.10.2017.</t>
  </si>
  <si>
    <t>4-36-17/JN</t>
  </si>
  <si>
    <t>Nabava baterijske pile i bušilice za ortopediju</t>
  </si>
  <si>
    <t>05.01.2018.</t>
  </si>
  <si>
    <t>6.11.2017.</t>
  </si>
  <si>
    <t>4-39-17/JN</t>
  </si>
  <si>
    <t>Nabava aparata za blijedu stazu</t>
  </si>
  <si>
    <t>1-40-17/JN</t>
  </si>
  <si>
    <t xml:space="preserve">Usluga izrade projektne dokumentacije za zone objekta "C", kota -4,50, u svrhu ishođenja rješenja o izvedenom stanju sukladno zakonu o postupanju s nezakonito izgrađenim zgradama </t>
  </si>
  <si>
    <t>1-41-17/JN</t>
  </si>
  <si>
    <t>Nabava stolice za ORL preglede</t>
  </si>
  <si>
    <t>MEDIA d.o.o.,
96725652983</t>
  </si>
  <si>
    <t>29.09.2017.</t>
  </si>
  <si>
    <t>09.11.2017.</t>
  </si>
  <si>
    <t>1-42-17/JN</t>
  </si>
  <si>
    <t xml:space="preserve">Nabava potrošnog materijala za uređaj "LIGASURE" </t>
  </si>
  <si>
    <t>20.09.2017.</t>
  </si>
  <si>
    <t>1-43-17/JN</t>
  </si>
  <si>
    <t>Usluga izrade tehnološkog programa, idejnog rješenja i projekta opreme za zgradu podružnice OB Dubrovnik-"DNEVNA BOLNICA METKOVIĆ"</t>
  </si>
  <si>
    <t>GORSKI d.o.o.,
12673863677</t>
  </si>
  <si>
    <t>27.11.2017.</t>
  </si>
  <si>
    <t xml:space="preserve">Izrada tehnološkog programa i idejnog rješenja za podružnicu OB Dubrovnik "Dnevna
bolnica Metković" u roku do 60 dana od potpisivanja ugovora;
izrada projekta opreme za podružnicu OB Dubrovnik "Dnevna bolnica Metković" u roku od 60
dana od dostave izvedbene projektne dokumentacije </t>
  </si>
  <si>
    <t>1-44-17/JN</t>
  </si>
  <si>
    <t xml:space="preserve">Nabava potrošnog materijala za UZV nož “GEN 11” </t>
  </si>
  <si>
    <t>1-45-17/JN</t>
  </si>
  <si>
    <t>Nabava papirnate konfekcije</t>
  </si>
  <si>
    <t>MONTRADE SPLIT d.o.o.,
23360971149</t>
  </si>
  <si>
    <t>27.12.2017.</t>
  </si>
  <si>
    <t>1-47-17/JN</t>
  </si>
  <si>
    <t xml:space="preserve">Nabava potrošnog materijala za analizator za alergijska testiranja SIEMENS IMMULITE 2000 XPI </t>
  </si>
  <si>
    <t>Usluga održavanja sistemske potpore i nadzora zdravstvenog informacijskog sustava SPIN-ZIS</t>
  </si>
  <si>
    <t>2-46-17/JN</t>
  </si>
  <si>
    <t>CRATIS d.o.o., 
04321700393</t>
  </si>
  <si>
    <t>13.10.2017.</t>
  </si>
  <si>
    <t>1-48-17/JN</t>
  </si>
  <si>
    <t>Nabava procesora kamere i ksenonskog izvora svjetla</t>
  </si>
  <si>
    <t>17.11.2017.</t>
  </si>
  <si>
    <t>30.11.2017.</t>
  </si>
  <si>
    <t>Nabava seta traumatološke bušilice za male kosti</t>
  </si>
  <si>
    <t>29.11.2017.</t>
  </si>
  <si>
    <t xml:space="preserve">Nabava hladnjaka za čuvanje doza krvi </t>
  </si>
  <si>
    <t>1-50-17/JN</t>
  </si>
  <si>
    <t>1-49-17/JN</t>
  </si>
  <si>
    <t>MEDIVA d.o.o.,
50711859834</t>
  </si>
  <si>
    <t>06.12.2017.</t>
  </si>
  <si>
    <t>02.02.2018.</t>
  </si>
  <si>
    <t>Nabava bolesničkih kreveta za JIL</t>
  </si>
  <si>
    <t>APSIDA INŽENJERING d.o.o.,
97964001886</t>
  </si>
  <si>
    <t>do 31.12.2017.</t>
  </si>
  <si>
    <t>20.03.2018.</t>
  </si>
  <si>
    <t>01.03.2018.</t>
  </si>
  <si>
    <t>14.04.2018.</t>
  </si>
  <si>
    <t>12.04.2018.</t>
  </si>
  <si>
    <t>19.06.2017.</t>
  </si>
  <si>
    <t>04.08.2017.</t>
  </si>
  <si>
    <t>05.06.2018.</t>
  </si>
  <si>
    <t>05.06.2017.</t>
  </si>
  <si>
    <t>12.04.2017.</t>
  </si>
  <si>
    <t>22.05.2017.</t>
  </si>
  <si>
    <t>10.03.2017.</t>
  </si>
  <si>
    <t>07.03.2017.</t>
  </si>
  <si>
    <t>20.03.2017.</t>
  </si>
  <si>
    <t>14.06.2018.</t>
  </si>
  <si>
    <t>12.06.2018.</t>
  </si>
  <si>
    <t>01.08.2018.</t>
  </si>
  <si>
    <t>08.12.2018.</t>
  </si>
  <si>
    <t>28.09.2017.</t>
  </si>
  <si>
    <t>09.08.2017.</t>
  </si>
  <si>
    <t>13.10.2018.</t>
  </si>
  <si>
    <t>06.11.2018.</t>
  </si>
  <si>
    <t>20.09.2018.</t>
  </si>
  <si>
    <t xml:space="preserve">Nabava usluge izrade projektne dokumentacije za izvođenje dijela polikliničkih sadržaja, dermatologije i oftalmologije u objektu „C“, kota +0,00 Opće bolnicu Dubrovnik </t>
  </si>
  <si>
    <t>27.12.2018.</t>
  </si>
  <si>
    <t>30.11.2018.</t>
  </si>
  <si>
    <t>A&amp;G STUDIO d.o.o., 56239848418</t>
  </si>
  <si>
    <t>23.01.2017.</t>
  </si>
  <si>
    <t>407-01/16-01/01</t>
  </si>
  <si>
    <t>prema čl. 3.1. ugovora</t>
  </si>
  <si>
    <t>04.04.2017.</t>
  </si>
  <si>
    <t xml:space="preserve">Nabava usluge izrade projektne dokumentacije za izvođenje adaptacije dijela Odjela pedijatrije u objektu „A“, kota +/-0,00 Opće bolnicu Dubrovnik </t>
  </si>
  <si>
    <t>407-01/17-01/02</t>
  </si>
  <si>
    <t>27.04.2017.</t>
  </si>
  <si>
    <t>Nabava ličilačkih radova</t>
  </si>
  <si>
    <t>SPEKTAR završni obrtnički radovi u građevinarstvu, 89079979102</t>
  </si>
  <si>
    <t>404-04/17-01/05</t>
  </si>
  <si>
    <t>1-33</t>
  </si>
  <si>
    <t>Nabava dodatnog modula sa setom izvještaja za kontrolu</t>
  </si>
  <si>
    <t>17.01.2017.</t>
  </si>
  <si>
    <t>06.03.2017.</t>
  </si>
  <si>
    <t>Nabava jednokratnih filtera za spirometar POWERCUBE DIFFUSION</t>
  </si>
  <si>
    <t>SCHILLER d.o.o., 02251172098</t>
  </si>
  <si>
    <t>406-04/17-01/06</t>
  </si>
  <si>
    <t>28.04.2017.</t>
  </si>
  <si>
    <t>28.04.2018.</t>
  </si>
  <si>
    <t>Nabava intubacijskog bronhoskopa sa punjačem</t>
  </si>
  <si>
    <t>235C-P17-00755</t>
  </si>
  <si>
    <t>11.07.2017.</t>
  </si>
  <si>
    <t>18.07.2017.</t>
  </si>
  <si>
    <t>Nabava plinskog kotla za Centralnu kuhinju</t>
  </si>
  <si>
    <t xml:space="preserve">235C-W17-00039 </t>
  </si>
  <si>
    <t>12.01.2017.</t>
  </si>
  <si>
    <t>17.02.2017.</t>
  </si>
  <si>
    <t>POLIMEDIKA d.o.o., 55025918658</t>
  </si>
  <si>
    <t>Nabava potrošnog materijala za uređaj  "NANODUCT"</t>
  </si>
  <si>
    <t>406-04/17-01/09</t>
  </si>
  <si>
    <t>10.05.2017.</t>
  </si>
  <si>
    <t>10.05.2018.</t>
  </si>
  <si>
    <t>Nabava potrošnog materijala za uređaj za artroskopiju "SYNERGY"</t>
  </si>
  <si>
    <t>ARTHREX ADRIA d.o.o., 40437576100</t>
  </si>
  <si>
    <t>406-04/17-01/04</t>
  </si>
  <si>
    <t>15.03.2017.</t>
  </si>
  <si>
    <t>15.03.2018.</t>
  </si>
  <si>
    <t>Nabava potrošnog materijala za uređaj za artroskopiju "TORNADO SHAVER"</t>
  </si>
  <si>
    <t>406-04/17-01/03</t>
  </si>
  <si>
    <t>Nabava potrošnog materijala za uređaj za uređaj za termoterapiju "WARM AIR"</t>
  </si>
  <si>
    <t>PHARMAMED-MADO d.o.o., 75221285697</t>
  </si>
  <si>
    <t>406-04/17-01/02</t>
  </si>
  <si>
    <t>20.02.2017.</t>
  </si>
  <si>
    <t>20.02.2018.</t>
  </si>
  <si>
    <t>Nabava profesionalnog perača podova za vožnju</t>
  </si>
  <si>
    <t xml:space="preserve">235C-W17-00207 </t>
  </si>
  <si>
    <t>NK&amp;M d.o.o., 86437447601</t>
  </si>
  <si>
    <t xml:space="preserve">Nabava termo i specijalnih papira za medicinske uređaje </t>
  </si>
  <si>
    <t>FEROPROM d.o.o., 85930723445</t>
  </si>
  <si>
    <t>406-04/17-01/07</t>
  </si>
  <si>
    <t>Nabava usluge analize i održavanja postojećeg sustava za podršku poslovnim aplikacijama „ANSPPA“ za Opću bolnicu Dubrovnik</t>
  </si>
  <si>
    <t>404-04/17-01/11</t>
  </si>
  <si>
    <t>26.06.2017.</t>
  </si>
  <si>
    <t>3 mjeseca</t>
  </si>
  <si>
    <t>SUCCESSOR d.o.o., 86282130263</t>
  </si>
  <si>
    <t>Nabava usluge nadzora i održavanja telekomunikacijskog sustava HiPath 4000</t>
  </si>
  <si>
    <t>404-04/17-01/08</t>
  </si>
  <si>
    <t>15.05.2017.</t>
  </si>
  <si>
    <t>15.05.2018.</t>
  </si>
  <si>
    <t>235C-W17-00046</t>
  </si>
  <si>
    <t>Nabava vanjskih fiksatora za fiksaciju ekstremiteta</t>
  </si>
  <si>
    <t>Nadogradnja postojećeg uređaja za dijaskopiju “SHIMADZU SONIALVISION VERSA” s opcijom za izvođenje DSA zahvata</t>
  </si>
  <si>
    <t>45 dana od sklapanja ugovora</t>
  </si>
  <si>
    <t>406-03/17-01/02</t>
  </si>
  <si>
    <t>27.01.2017.</t>
  </si>
  <si>
    <t>03.02.2017.</t>
  </si>
  <si>
    <t>Nabava strojarskih radova za instalaciju medicinskih plinova na MR-u</t>
  </si>
  <si>
    <t>TERMOMONTING d.o.o., 86915146789</t>
  </si>
  <si>
    <t>Nabava usluge izrade projektne dokumentacije za izvođenje „Poliklinike za zaštitu mentalnog zdravlja djece“ u objektu „C“, kota -4,50 Opće bolnicu Dubrovnik</t>
  </si>
  <si>
    <t>407-01/17-01/03</t>
  </si>
  <si>
    <t>24.10.2017.</t>
  </si>
  <si>
    <t>Nabava uređaja za besprekidno napajanje za Koronarnu i JIL</t>
  </si>
  <si>
    <t>COMMUNICATION CROSSER j.d.o.o., 41651137328</t>
  </si>
  <si>
    <t>235C-W17-00030</t>
  </si>
  <si>
    <t>09.01.2017.</t>
  </si>
  <si>
    <t>28.03.2017.</t>
  </si>
  <si>
    <t>Nabava opreme za rezervno napajanje za prostor Hemodijalize</t>
  </si>
  <si>
    <t>235C-W17-00028</t>
  </si>
  <si>
    <t>IMC INŽENJERING – SERVIS I MONTAŽA d.o.o., 71785710948</t>
  </si>
  <si>
    <t>09.03.2017.</t>
  </si>
  <si>
    <t>Nabava sustava digitalne torakalne drenaže</t>
  </si>
  <si>
    <t>20.01.2017.</t>
  </si>
  <si>
    <t>24.01.2017.</t>
  </si>
  <si>
    <t>235C-W17-00057</t>
  </si>
  <si>
    <t>GAŠPAR d.o.o., 71995752027</t>
  </si>
  <si>
    <t>Nabava usluge popravka sustava za besprekidano napajanje Galaxy 300; s/n: 734j2400G</t>
  </si>
  <si>
    <t>MEP d.o.o., 97009579940</t>
  </si>
  <si>
    <t>Nabava usluge popravka UZV sustava Kretz Voluson 730 Pro; s/n: a33584</t>
  </si>
  <si>
    <t>MEDICOM d.o.o., 35239633369</t>
  </si>
  <si>
    <t>Nabava usluge popravka Olympus mikroskopa Odjela za patologiju</t>
  </si>
  <si>
    <t>Nabava usluge popravka histokineta Leica TP1053/01.2002</t>
  </si>
  <si>
    <t>INTERKLIMA, obrt za instaliranje, trgovinu i usluge vl.Vladimir Popović, 87779464367</t>
  </si>
  <si>
    <t>Nabava usluge popravka sustava operacijskog mikroskopa Carl Zeiss OPMI Pentero 800; s/n: 10253330144</t>
  </si>
  <si>
    <t xml:space="preserve">CARL ZEISS d.o.o. - ZAGREB, 78396144899  </t>
  </si>
  <si>
    <t>Nabava usluge popravka gastroskopa Pentax EG-2990K; s/n: a120629</t>
  </si>
  <si>
    <t>ENDOMEDIC d.o.o. - ZAGREB, 53444370452</t>
  </si>
  <si>
    <t>Nabava radova ugradnje i puštanja u rad frekventnog pretvarača MFC 20 (THYSSEN) na dizalu D3 OB Dubrovnik</t>
  </si>
  <si>
    <t xml:space="preserve">RAČAN ELEKTRONIKA d.o.o., 52795324928 </t>
  </si>
  <si>
    <t>Nabava usluge popravka sustava za koronarnu angiografiju Siemens Axiom Artis Zee; s/n: 135155</t>
  </si>
  <si>
    <t xml:space="preserve">Nabava radova izrade i isporuke napojnog spremnika omekšane vode </t>
  </si>
  <si>
    <t>PIREKO  d.o.o., 88078264306</t>
  </si>
  <si>
    <t>Nabava usluge podrške i izmjene Argosy aplikacija u dijelu kadrovske evidencije</t>
  </si>
  <si>
    <t>LAUS CC d.o.o., 59806315787</t>
  </si>
  <si>
    <t>Nabava usluge popravka dizala A3 i A4</t>
  </si>
  <si>
    <t>SCHINDLER HRVATSKA d.o.o., 39551305526</t>
  </si>
  <si>
    <t>Nabava usluge popravka UZV sonde GE RIC5-9-D; s/n:193469KR4</t>
  </si>
  <si>
    <t>31.01.2017.</t>
  </si>
  <si>
    <t>Nabava usluge popravka uređaja za anesteziju Drager Zeus; s/n: ARZA-0007</t>
  </si>
  <si>
    <t>1-189</t>
  </si>
  <si>
    <t>5 dana</t>
  </si>
  <si>
    <t>26.07.2017.</t>
  </si>
  <si>
    <t>1-115</t>
  </si>
  <si>
    <t>08.05.2017.</t>
  </si>
  <si>
    <t>3 dana</t>
  </si>
  <si>
    <t>09.05.2017.</t>
  </si>
  <si>
    <t>Nabava radova hidroizolacije</t>
  </si>
  <si>
    <t>404-04/17-01/04</t>
  </si>
  <si>
    <t>1-39-17/JN</t>
  </si>
  <si>
    <t>Nabava konveksne sonde za  UZV uređaj GE VOLUSON E8 i matrične linearne sonde  za UZV uređaj GE LOQIC E9 XD CLEAR</t>
  </si>
  <si>
    <t>235C-W17-00299</t>
  </si>
  <si>
    <t>Nabava semifleksibilnog ureteroskopa</t>
  </si>
  <si>
    <t>14.04.2017.</t>
  </si>
  <si>
    <t>21.04.2017.</t>
  </si>
  <si>
    <t>Nabava lateralnog objektiva za asistenta operatera</t>
  </si>
  <si>
    <t>08.08.2017.</t>
  </si>
  <si>
    <t>235C-W17-00581</t>
  </si>
  <si>
    <t>Nabava klima uređaja</t>
  </si>
  <si>
    <t>235C-W17-00010</t>
  </si>
  <si>
    <t>01.01.2017.</t>
  </si>
  <si>
    <t>Nabava laserskih pisača</t>
  </si>
  <si>
    <t xml:space="preserve">TEHNO ELEKTRONIK d.o.o., 92246704581 </t>
  </si>
  <si>
    <t>COMBIS d.o.o.,  91678676896</t>
  </si>
  <si>
    <t>235C-W17-00129</t>
  </si>
  <si>
    <t>10.02.2017.</t>
  </si>
  <si>
    <t xml:space="preserve">Nabava LCD monitora </t>
  </si>
  <si>
    <t>235C-W17-00130</t>
  </si>
  <si>
    <t>03.03.2017.</t>
  </si>
  <si>
    <t>Nabava rabljenih računala</t>
  </si>
  <si>
    <t>235C-W17-00131</t>
  </si>
  <si>
    <t>Više narudžbenica tijekom godine</t>
  </si>
  <si>
    <t>do 30.09.2017.</t>
  </si>
  <si>
    <t>Nabava ormara</t>
  </si>
  <si>
    <t>235C-W17-00509</t>
  </si>
  <si>
    <t>ČERNELIĆ d.o.o., 40174103130</t>
  </si>
  <si>
    <t>METALOBOX d.o.o., 91253344513</t>
  </si>
  <si>
    <t>235C-W17-00399</t>
  </si>
  <si>
    <t>235C-W17-00389</t>
  </si>
  <si>
    <t>Nabava raznih sjedala i stolica- nabava naslonjača (kauči i fotelje</t>
  </si>
  <si>
    <t>235C-W17-00085</t>
  </si>
  <si>
    <t>Narudžbenice Ljekarna</t>
  </si>
  <si>
    <t>Nabava staklenog, plastičnog, drvenog i papirnatog medicinskog potrošnog materijala</t>
  </si>
  <si>
    <t>COPAN ZAGREB d.o.o.,
43698579132</t>
  </si>
  <si>
    <t>MEDICINA PROMET d.o.o., 89990147407</t>
  </si>
  <si>
    <t>Nabava vacutainer sistema (plastika)</t>
  </si>
  <si>
    <t>HKO d.o.o., 36754161329</t>
  </si>
  <si>
    <t>Nabava boja, kemikalija i alkohola po grupama</t>
  </si>
  <si>
    <t>MEDIC d.o.o., 36228944903</t>
  </si>
  <si>
    <t>Nabava cementa i štrcaljki za aplikaciju cementa prilikom ugradnje totalnih i parcijalnih endoproteza kuka i koljena</t>
  </si>
  <si>
    <t>Nabava potrošnog materijala za phacoemulzifikator "ALCON INFINITY"</t>
  </si>
  <si>
    <t>Narudžbenice Centralno skladište</t>
  </si>
  <si>
    <t>Nabava elektroda za jednokratnu upotrebu</t>
  </si>
  <si>
    <t>Nabava proteza krvnih žila</t>
  </si>
  <si>
    <t>Nabava vrećica za urin</t>
  </si>
  <si>
    <t>Nabava šprica - dvodjelne i trodjelne i za uzimanje arterijske krvi s balansiranim heparinom</t>
  </si>
  <si>
    <t>Narudžbenica br. 1-24</t>
  </si>
  <si>
    <t>25.01.2017.</t>
  </si>
  <si>
    <t>30.01.2017.</t>
  </si>
  <si>
    <t>22.03.2017.</t>
  </si>
  <si>
    <t>24.04.2017.</t>
  </si>
  <si>
    <t>Narudžbenica br. 
1-113</t>
  </si>
  <si>
    <t>16.05.2017.</t>
  </si>
  <si>
    <t>Narudžbenica br. 
1-126</t>
  </si>
  <si>
    <t>Narudžbenica br. 
1-149</t>
  </si>
  <si>
    <t>13.06.2017.</t>
  </si>
  <si>
    <t>Narudžbenica br. 
1-167</t>
  </si>
  <si>
    <t>Narudžbenica br. 
1-198</t>
  </si>
  <si>
    <t>10 dana</t>
  </si>
  <si>
    <t>Nabava maski za jednokratnu upotrebu i kirurških kapa</t>
  </si>
  <si>
    <t>Kateteri - urinarni i aspiracijski, pleurostomijski</t>
  </si>
  <si>
    <t>Narudžbenica br. 
1-283</t>
  </si>
  <si>
    <t>Narudžbenica br. 
1-121</t>
  </si>
  <si>
    <t>Narudžbenica br. 
1-45</t>
  </si>
  <si>
    <t>Narudžbenica br. 
1-47</t>
  </si>
  <si>
    <t>Narudžbenica br. 
1-54</t>
  </si>
  <si>
    <t>Narudžbenica br. 
1-82</t>
  </si>
  <si>
    <t>Narudžbenica br. 
1-84</t>
  </si>
  <si>
    <t>19.05.2017.</t>
  </si>
  <si>
    <t>01.07.2017.</t>
  </si>
  <si>
    <t>18.12.2017.</t>
  </si>
  <si>
    <t>25 dana</t>
  </si>
  <si>
    <t>VELMED d.o.o., 61038851550</t>
  </si>
  <si>
    <t>KIRKOMERC d.o.o., 82100281174</t>
  </si>
  <si>
    <t>Igle (injekcijske, biopsijske, za sternalnu punkciju)</t>
  </si>
  <si>
    <t xml:space="preserve">Kabeli za holtere EKG-a i krvnog tlaka, za EKG uređaje </t>
  </si>
  <si>
    <t>ELEKTRONIČAR d.o.o., 13970735570</t>
  </si>
  <si>
    <t>BIOELEKTRONIKA d.o.o., 47204464015</t>
  </si>
  <si>
    <t>EKSA GRUPA d.o.o., 05265530355</t>
  </si>
  <si>
    <t>Sredstva za osobnu higijenu (tekući sapun, šamponi, dječja mast, puder i ulje za bebe)</t>
  </si>
  <si>
    <t xml:space="preserve">ALCA ZAGREB d.o.o., 58353015102 </t>
  </si>
  <si>
    <t>KVAZAR d.o.o., 53937965630</t>
  </si>
  <si>
    <t>Narudžbenice Nabava</t>
  </si>
  <si>
    <t>Vreće za smeće i ostale vreće</t>
  </si>
  <si>
    <t>Originalni i zamjenski toneri</t>
  </si>
  <si>
    <t>BAMBOLA MD d.o.o., 52095540023</t>
  </si>
  <si>
    <t>NARODNE NOVINE d.d., 64546066176</t>
  </si>
  <si>
    <t>DELTA TONERI d.o.o., 08747165305</t>
  </si>
  <si>
    <t>Obnovljivi toneri</t>
  </si>
  <si>
    <t>Uredski materijal</t>
  </si>
  <si>
    <t>11 mjeseci</t>
  </si>
  <si>
    <t>do 08.11.2017.</t>
  </si>
  <si>
    <t>TISKARA INTRA-K, 74101159031</t>
  </si>
  <si>
    <t>Bolničke tiskanice</t>
  </si>
  <si>
    <t>Potrošne baterije</t>
  </si>
  <si>
    <t>Folije za kazete na CR uređaju</t>
  </si>
  <si>
    <t>235C-W17-00635</t>
  </si>
  <si>
    <t>11.08.2017.</t>
  </si>
  <si>
    <t>22.08.2017.</t>
  </si>
  <si>
    <t>Kuhinjski pribor</t>
  </si>
  <si>
    <t>Elektromaterijal</t>
  </si>
  <si>
    <t>SIRIUS d.o.o., 60458951715</t>
  </si>
  <si>
    <t>Tehnički materijal za elektroničare</t>
  </si>
  <si>
    <t>BATERIJA d.o.o., 24580002446</t>
  </si>
  <si>
    <t>Tehnički materijal za montere</t>
  </si>
  <si>
    <t>01.08.2017.</t>
  </si>
  <si>
    <t>KONT d.o.o., 78248864531</t>
  </si>
  <si>
    <t>METAL PLUS d.o.o., 43429665133</t>
  </si>
  <si>
    <t>MONDO TRADE d.o.o., 77328114519</t>
  </si>
  <si>
    <t>FRENDY d.o.o., 66977869240</t>
  </si>
  <si>
    <t>Filteri za ventilacijske sustave</t>
  </si>
  <si>
    <t>FILTAN d.o.o., 05279949306</t>
  </si>
  <si>
    <t>Tehnički materijal za strojare</t>
  </si>
  <si>
    <t>GRAĐA d.o.o., 75628884500</t>
  </si>
  <si>
    <t>HANSA FLEX CROATIA d.o.o., 60365429880</t>
  </si>
  <si>
    <t>SPECIJALNA OPREMA - LUČKO d.o.o., 35577665151</t>
  </si>
  <si>
    <t>SET d.o.o. BJELOVAR, 35140755222</t>
  </si>
  <si>
    <t>MARINKOLOR d.o.o., 14739539015</t>
  </si>
  <si>
    <t>PRIMOTRONIC d.o.o., 01385353636</t>
  </si>
  <si>
    <t>LAGER d.o.o., 94312560841</t>
  </si>
  <si>
    <t>Vodoinstalaterska i trgovačka radnja ''GRGA'', 10534301884</t>
  </si>
  <si>
    <t>Tehnički materijal za vodoinstalatere</t>
  </si>
  <si>
    <t>EURO TRENK d.o.o., 88823367559</t>
  </si>
  <si>
    <t>Tehnički materijal za informatičare</t>
  </si>
  <si>
    <t>Rezervni dijelovi za uređaje na Hemodijalizi</t>
  </si>
  <si>
    <t>FRESENIUS MEDICAL CARE HRVATSKA d.o.o., 34763610939</t>
  </si>
  <si>
    <t>Rezervni dijelovi za medicinske uređaje u OP bloku</t>
  </si>
  <si>
    <t>SALUS-MED d.o.o., 94676387335</t>
  </si>
  <si>
    <t>Filteri za digestor Esco CYT laminar</t>
  </si>
  <si>
    <t>OBRT "MEDO-PROM", 03080279337</t>
  </si>
  <si>
    <t>Rezervni dijelovi za 4 OP stola Betamaquet 1140.61C0</t>
  </si>
  <si>
    <t>DOGAN SEPTEM d.o.o., 93285858667</t>
  </si>
  <si>
    <t>Tehnički materijal i rezervni dijelovi za opremu u praonici rublja</t>
  </si>
  <si>
    <t>GASTROPROJEKT d.o.o., 27493567293</t>
  </si>
  <si>
    <t>ELIT d.o.o., 61778199134</t>
  </si>
  <si>
    <t>Rezervni dijelovi za bolesničke krevete</t>
  </si>
  <si>
    <t>MEDILUX d.o.o., 81465702276</t>
  </si>
  <si>
    <t>PANON TRADE d.o.o., 43754709384</t>
  </si>
  <si>
    <t>Rezervni dijelovi za ostale medicinske uređaje</t>
  </si>
  <si>
    <t>UKUPNO ROBA</t>
  </si>
  <si>
    <t>UKUPNO RADOVI</t>
  </si>
  <si>
    <t>UKUPNO USLUGE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</si>
</sst>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409]dd\.mm\.yyyy"/>
  </numFmts>
  <fonts count="12" x14ac:knownFonts="1">
    <font>
      <sz val="11"/>
      <color theme="1"/>
      <name val="Calibri"/>
      <family val="2"/>
      <charset val="238"/>
      <scheme val="minor"/>
    </font>
    <font>
      <b/>
      <sz val="8"/>
      <color indexed="8"/>
      <name val="Arial"/>
    </font>
    <font>
      <sz val="8"/>
      <name val="Calibri"/>
      <family val="2"/>
      <charset val="238"/>
    </font>
    <font>
      <sz val="7"/>
      <color indexed="8"/>
      <name val="Arial"/>
      <family val="2"/>
      <charset val="238"/>
    </font>
    <font>
      <sz val="7"/>
      <name val="Arial"/>
      <family val="2"/>
      <charset val="238"/>
    </font>
    <font>
      <sz val="11"/>
      <name val="Calibri"/>
      <family val="2"/>
      <charset val="238"/>
    </font>
    <font>
      <sz val="7"/>
      <color indexed="10"/>
      <name val="Arial"/>
      <family val="2"/>
      <charset val="238"/>
    </font>
    <font>
      <sz val="11"/>
      <color indexed="10"/>
      <name val="Calibri"/>
      <family val="2"/>
      <charset val="238"/>
    </font>
    <font>
      <sz val="6.5"/>
      <name val="Arial"/>
      <family val="2"/>
      <charset val="238"/>
    </font>
    <font>
      <sz val="6"/>
      <name val="Arial"/>
      <family val="2"/>
      <charset val="238"/>
    </font>
    <font>
      <b/>
      <sz val="10"/>
      <color indexed="8"/>
      <name val="Calibri"/>
      <family val="2"/>
      <charset val="238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4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172">
    <xf numFmtId="0" fontId="0" fillId="0" borderId="0" xfId="0"/>
    <xf numFmtId="0" fontId="1" fillId="2" borderId="1" xfId="1" applyNumberFormat="1" applyFont="1" applyFill="1" applyBorder="1" applyAlignment="1" applyProtection="1">
      <alignment horizontal="center" vertical="top" wrapText="1" readingOrder="1"/>
    </xf>
    <xf numFmtId="4" fontId="1" fillId="2" borderId="1" xfId="1" applyNumberFormat="1" applyFont="1" applyFill="1" applyBorder="1" applyAlignment="1" applyProtection="1">
      <alignment horizontal="center" vertical="top" wrapText="1" readingOrder="1"/>
    </xf>
    <xf numFmtId="0" fontId="0" fillId="0" borderId="0" xfId="0" applyProtection="1"/>
    <xf numFmtId="0" fontId="3" fillId="0" borderId="4" xfId="1" applyNumberFormat="1" applyFont="1" applyFill="1" applyBorder="1" applyAlignment="1" applyProtection="1">
      <alignment horizontal="center" vertical="center" wrapText="1" readingOrder="1"/>
    </xf>
    <xf numFmtId="0" fontId="4" fillId="0" borderId="5" xfId="0" applyFont="1" applyFill="1" applyBorder="1" applyAlignment="1" applyProtection="1">
      <alignment horizontal="center" vertical="justify"/>
    </xf>
    <xf numFmtId="164" fontId="3" fillId="0" borderId="4" xfId="1" applyNumberFormat="1" applyFont="1" applyFill="1" applyBorder="1" applyAlignment="1" applyProtection="1">
      <alignment horizontal="center" vertical="center" wrapText="1" readingOrder="1"/>
    </xf>
    <xf numFmtId="4" fontId="3" fillId="0" borderId="4" xfId="1" applyNumberFormat="1" applyFont="1" applyFill="1" applyBorder="1" applyAlignment="1" applyProtection="1">
      <alignment horizontal="center" vertical="center" wrapText="1" readingOrder="1"/>
    </xf>
    <xf numFmtId="164" fontId="3" fillId="0" borderId="1" xfId="1" applyNumberFormat="1" applyFont="1" applyFill="1" applyBorder="1" applyAlignment="1" applyProtection="1">
      <alignment horizontal="center" vertical="center" wrapText="1" readingOrder="1"/>
    </xf>
    <xf numFmtId="0" fontId="3" fillId="0" borderId="0" xfId="0" applyFont="1" applyProtection="1"/>
    <xf numFmtId="0" fontId="3" fillId="0" borderId="2" xfId="1" applyNumberFormat="1" applyFont="1" applyFill="1" applyBorder="1" applyAlignment="1" applyProtection="1">
      <alignment horizontal="center" vertical="center" wrapText="1" readingOrder="1"/>
    </xf>
    <xf numFmtId="0" fontId="4" fillId="0" borderId="2" xfId="0" applyFont="1" applyFill="1" applyBorder="1" applyAlignment="1" applyProtection="1">
      <alignment horizontal="center" vertical="justify" wrapText="1" readingOrder="1"/>
    </xf>
    <xf numFmtId="164" fontId="3" fillId="0" borderId="2" xfId="1" applyNumberFormat="1" applyFont="1" applyFill="1" applyBorder="1" applyAlignment="1" applyProtection="1">
      <alignment horizontal="center" vertical="center" wrapText="1" readingOrder="1"/>
    </xf>
    <xf numFmtId="4" fontId="3" fillId="0" borderId="2" xfId="1" applyNumberFormat="1" applyFont="1" applyFill="1" applyBorder="1" applyAlignment="1" applyProtection="1">
      <alignment horizontal="center" vertical="center" wrapText="1" readingOrder="1"/>
    </xf>
    <xf numFmtId="0" fontId="3" fillId="0" borderId="2" xfId="1" applyNumberFormat="1" applyFont="1" applyFill="1" applyBorder="1" applyAlignment="1" applyProtection="1">
      <alignment horizontal="center" vertical="top" wrapText="1" readingOrder="1"/>
    </xf>
    <xf numFmtId="164" fontId="3" fillId="0" borderId="3" xfId="1" applyNumberFormat="1" applyFont="1" applyFill="1" applyBorder="1" applyAlignment="1" applyProtection="1">
      <alignment horizontal="center" vertical="center" wrapText="1" readingOrder="1"/>
    </xf>
    <xf numFmtId="0" fontId="4" fillId="0" borderId="2" xfId="0" applyFont="1" applyFill="1" applyBorder="1" applyAlignment="1" applyProtection="1">
      <alignment horizontal="center" vertical="justify" readingOrder="1"/>
    </xf>
    <xf numFmtId="0" fontId="3" fillId="0" borderId="2" xfId="0" applyFont="1" applyBorder="1" applyAlignment="1" applyProtection="1">
      <alignment horizontal="center" vertical="center" readingOrder="1"/>
    </xf>
    <xf numFmtId="0" fontId="3" fillId="0" borderId="2" xfId="0" applyFont="1" applyBorder="1" applyAlignment="1" applyProtection="1">
      <alignment horizontal="center" vertical="center" wrapText="1" readingOrder="1"/>
    </xf>
    <xf numFmtId="14" fontId="3" fillId="0" borderId="2" xfId="0" applyNumberFormat="1" applyFont="1" applyBorder="1" applyAlignment="1" applyProtection="1">
      <alignment horizontal="center" vertical="center" readingOrder="1"/>
    </xf>
    <xf numFmtId="4" fontId="3" fillId="0" borderId="2" xfId="0" applyNumberFormat="1" applyFont="1" applyBorder="1" applyAlignment="1" applyProtection="1">
      <alignment horizontal="center" vertical="center" readingOrder="1"/>
    </xf>
    <xf numFmtId="0" fontId="3" fillId="0" borderId="2" xfId="0" applyFont="1" applyBorder="1" applyAlignment="1" applyProtection="1">
      <alignment horizontal="center" readingOrder="1"/>
    </xf>
    <xf numFmtId="4" fontId="3" fillId="0" borderId="2" xfId="0" applyNumberFormat="1" applyFont="1" applyBorder="1" applyAlignment="1" applyProtection="1">
      <alignment horizontal="center" vertical="center" wrapText="1" readingOrder="1"/>
    </xf>
    <xf numFmtId="0" fontId="4" fillId="0" borderId="2" xfId="1" applyNumberFormat="1" applyFont="1" applyFill="1" applyBorder="1" applyAlignment="1" applyProtection="1">
      <alignment horizontal="center" vertical="center" wrapText="1" readingOrder="1"/>
    </xf>
    <xf numFmtId="0" fontId="4" fillId="0" borderId="2" xfId="0" applyFont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justify" wrapText="1"/>
    </xf>
    <xf numFmtId="0" fontId="3" fillId="0" borderId="2" xfId="0" applyFont="1" applyBorder="1" applyAlignment="1" applyProtection="1">
      <alignment horizontal="center" vertical="center" wrapText="1"/>
    </xf>
    <xf numFmtId="14" fontId="3" fillId="0" borderId="2" xfId="0" applyNumberFormat="1" applyFont="1" applyBorder="1" applyAlignment="1" applyProtection="1">
      <alignment horizontal="center" vertical="center"/>
    </xf>
    <xf numFmtId="4" fontId="3" fillId="0" borderId="2" xfId="0" applyNumberFormat="1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/>
    </xf>
    <xf numFmtId="0" fontId="4" fillId="0" borderId="2" xfId="0" applyFont="1" applyFill="1" applyBorder="1" applyAlignment="1" applyProtection="1">
      <alignment horizontal="center" vertical="justify"/>
    </xf>
    <xf numFmtId="0" fontId="0" fillId="0" borderId="2" xfId="0" applyBorder="1" applyAlignment="1" applyProtection="1">
      <alignment horizontal="center"/>
    </xf>
    <xf numFmtId="0" fontId="4" fillId="0" borderId="2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 readingOrder="1"/>
    </xf>
    <xf numFmtId="14" fontId="3" fillId="0" borderId="2" xfId="0" applyNumberFormat="1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2" xfId="1" applyNumberFormat="1" applyFont="1" applyFill="1" applyBorder="1" applyAlignment="1" applyProtection="1">
      <alignment horizontal="center" vertical="center" wrapText="1"/>
    </xf>
    <xf numFmtId="14" fontId="3" fillId="0" borderId="2" xfId="0" applyNumberFormat="1" applyFont="1" applyFill="1" applyBorder="1" applyAlignment="1" applyProtection="1">
      <alignment horizontal="center" vertical="center" readingOrder="1"/>
    </xf>
    <xf numFmtId="0" fontId="4" fillId="0" borderId="2" xfId="0" applyFont="1" applyFill="1" applyBorder="1" applyAlignment="1" applyProtection="1">
      <alignment horizontal="center" vertical="center" readingOrder="1"/>
    </xf>
    <xf numFmtId="4" fontId="4" fillId="0" borderId="2" xfId="0" applyNumberFormat="1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/>
    </xf>
    <xf numFmtId="0" fontId="5" fillId="0" borderId="0" xfId="0" applyFont="1" applyProtection="1"/>
    <xf numFmtId="0" fontId="4" fillId="0" borderId="2" xfId="1" applyNumberFormat="1" applyFont="1" applyFill="1" applyBorder="1" applyAlignment="1" applyProtection="1">
      <alignment horizontal="center" vertical="center" wrapText="1"/>
    </xf>
    <xf numFmtId="14" fontId="4" fillId="0" borderId="2" xfId="0" applyNumberFormat="1" applyFont="1" applyFill="1" applyBorder="1" applyAlignment="1" applyProtection="1">
      <alignment horizontal="center" vertical="center"/>
    </xf>
    <xf numFmtId="4" fontId="4" fillId="0" borderId="2" xfId="1" applyNumberFormat="1" applyFont="1" applyFill="1" applyBorder="1" applyAlignment="1" applyProtection="1">
      <alignment horizontal="center" vertical="center" wrapText="1" readingOrder="1"/>
    </xf>
    <xf numFmtId="4" fontId="4" fillId="0" borderId="2" xfId="0" applyNumberFormat="1" applyFont="1" applyBorder="1" applyAlignment="1" applyProtection="1">
      <alignment horizontal="center" vertical="center" readingOrder="1"/>
    </xf>
    <xf numFmtId="4" fontId="4" fillId="0" borderId="2" xfId="0" applyNumberFormat="1" applyFont="1" applyFill="1" applyBorder="1" applyAlignment="1" applyProtection="1">
      <alignment horizontal="center" vertical="center" readingOrder="1"/>
    </xf>
    <xf numFmtId="0" fontId="4" fillId="0" borderId="0" xfId="0" applyFont="1" applyAlignment="1" applyProtection="1">
      <alignment horizontal="center" vertical="center"/>
    </xf>
    <xf numFmtId="4" fontId="4" fillId="0" borderId="2" xfId="0" applyNumberFormat="1" applyFont="1" applyBorder="1" applyAlignment="1" applyProtection="1">
      <alignment horizontal="center"/>
    </xf>
    <xf numFmtId="0" fontId="3" fillId="0" borderId="6" xfId="1" applyNumberFormat="1" applyFont="1" applyFill="1" applyBorder="1" applyAlignment="1" applyProtection="1">
      <alignment horizontal="center" vertical="center" wrapText="1" readingOrder="1"/>
    </xf>
    <xf numFmtId="49" fontId="3" fillId="0" borderId="2" xfId="0" applyNumberFormat="1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 wrapText="1"/>
    </xf>
    <xf numFmtId="4" fontId="3" fillId="0" borderId="2" xfId="0" applyNumberFormat="1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/>
    </xf>
    <xf numFmtId="0" fontId="0" fillId="0" borderId="0" xfId="0" applyFill="1" applyProtection="1"/>
    <xf numFmtId="0" fontId="3" fillId="0" borderId="2" xfId="0" applyFont="1" applyFill="1" applyBorder="1" applyAlignment="1" applyProtection="1">
      <alignment horizontal="center" vertical="justify"/>
    </xf>
    <xf numFmtId="0" fontId="4" fillId="0" borderId="5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 readingOrder="1"/>
    </xf>
    <xf numFmtId="0" fontId="3" fillId="0" borderId="5" xfId="0" applyFont="1" applyBorder="1" applyAlignment="1" applyProtection="1">
      <alignment horizontal="center" vertical="center" readingOrder="1"/>
    </xf>
    <xf numFmtId="0" fontId="3" fillId="0" borderId="5" xfId="1" applyNumberFormat="1" applyFont="1" applyFill="1" applyBorder="1" applyAlignment="1" applyProtection="1">
      <alignment horizontal="center" vertical="center" wrapText="1" readingOrder="1"/>
    </xf>
    <xf numFmtId="0" fontId="0" fillId="0" borderId="8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 readingOrder="1"/>
    </xf>
    <xf numFmtId="0" fontId="0" fillId="0" borderId="8" xfId="0" applyBorder="1" applyAlignment="1" applyProtection="1">
      <alignment horizontal="center" vertical="center" wrapText="1" readingOrder="1"/>
    </xf>
    <xf numFmtId="0" fontId="0" fillId="0" borderId="7" xfId="0" applyBorder="1" applyAlignment="1" applyProtection="1"/>
    <xf numFmtId="0" fontId="0" fillId="0" borderId="7" xfId="0" applyBorder="1" applyAlignment="1" applyProtection="1">
      <alignment horizontal="center" vertical="center" readingOrder="1"/>
    </xf>
    <xf numFmtId="0" fontId="0" fillId="0" borderId="9" xfId="0" applyBorder="1" applyAlignment="1" applyProtection="1">
      <alignment horizontal="center" vertical="center" wrapText="1" readingOrder="1"/>
    </xf>
    <xf numFmtId="0" fontId="3" fillId="0" borderId="2" xfId="0" applyFont="1" applyBorder="1" applyAlignment="1" applyProtection="1">
      <alignment horizontal="center" vertical="justify"/>
    </xf>
    <xf numFmtId="0" fontId="3" fillId="0" borderId="0" xfId="0" applyFont="1" applyFill="1" applyProtection="1"/>
    <xf numFmtId="0" fontId="3" fillId="0" borderId="5" xfId="0" applyFont="1" applyBorder="1" applyAlignment="1" applyProtection="1">
      <alignment horizontal="center" vertical="justify"/>
    </xf>
    <xf numFmtId="0" fontId="3" fillId="0" borderId="5" xfId="0" applyFont="1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justify"/>
    </xf>
    <xf numFmtId="0" fontId="0" fillId="0" borderId="7" xfId="0" applyBorder="1" applyAlignment="1" applyProtection="1">
      <alignment horizontal="center" vertical="center"/>
    </xf>
    <xf numFmtId="4" fontId="0" fillId="0" borderId="2" xfId="0" applyNumberFormat="1" applyBorder="1" applyAlignment="1" applyProtection="1">
      <alignment horizontal="center"/>
    </xf>
    <xf numFmtId="0" fontId="0" fillId="0" borderId="2" xfId="0" applyBorder="1" applyProtection="1"/>
    <xf numFmtId="0" fontId="3" fillId="0" borderId="2" xfId="0" applyFont="1" applyBorder="1" applyAlignment="1" applyProtection="1">
      <alignment horizontal="center" vertical="justify" wrapText="1"/>
    </xf>
    <xf numFmtId="0" fontId="3" fillId="0" borderId="5" xfId="0" applyFont="1" applyFill="1" applyBorder="1" applyAlignment="1" applyProtection="1">
      <alignment horizontal="center" vertical="justify"/>
    </xf>
    <xf numFmtId="0" fontId="4" fillId="0" borderId="5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 readingOrder="1"/>
    </xf>
    <xf numFmtId="0" fontId="4" fillId="0" borderId="10" xfId="1" applyNumberFormat="1" applyFont="1" applyFill="1" applyBorder="1" applyAlignment="1" applyProtection="1">
      <alignment horizontal="center" vertical="center" wrapText="1" readingOrder="1"/>
    </xf>
    <xf numFmtId="0" fontId="4" fillId="0" borderId="2" xfId="0" applyFont="1" applyBorder="1" applyAlignment="1" applyProtection="1">
      <alignment horizontal="center" vertical="justify" wrapText="1"/>
    </xf>
    <xf numFmtId="4" fontId="5" fillId="0" borderId="2" xfId="0" applyNumberFormat="1" applyFont="1" applyBorder="1" applyAlignment="1" applyProtection="1">
      <alignment horizontal="center"/>
    </xf>
    <xf numFmtId="0" fontId="5" fillId="0" borderId="2" xfId="0" applyFont="1" applyBorder="1" applyProtection="1"/>
    <xf numFmtId="0" fontId="0" fillId="0" borderId="7" xfId="0" applyBorder="1" applyAlignment="1" applyProtection="1">
      <alignment horizontal="center" vertical="center" wrapText="1" readingOrder="1"/>
    </xf>
    <xf numFmtId="0" fontId="0" fillId="0" borderId="5" xfId="0" applyBorder="1" applyAlignment="1" applyProtection="1">
      <alignment horizontal="center" vertical="center"/>
    </xf>
    <xf numFmtId="0" fontId="0" fillId="0" borderId="8" xfId="0" applyBorder="1" applyAlignment="1" applyProtection="1">
      <alignment vertical="center"/>
    </xf>
    <xf numFmtId="0" fontId="0" fillId="0" borderId="8" xfId="0" applyBorder="1" applyAlignment="1" applyProtection="1"/>
    <xf numFmtId="0" fontId="0" fillId="0" borderId="7" xfId="0" applyBorder="1" applyAlignment="1" applyProtection="1">
      <alignment vertical="center"/>
    </xf>
    <xf numFmtId="0" fontId="3" fillId="0" borderId="5" xfId="0" applyFont="1" applyBorder="1" applyAlignment="1" applyProtection="1">
      <alignment horizontal="center"/>
    </xf>
    <xf numFmtId="14" fontId="8" fillId="0" borderId="2" xfId="0" applyNumberFormat="1" applyFont="1" applyFill="1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7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/>
    </xf>
    <xf numFmtId="0" fontId="4" fillId="0" borderId="5" xfId="0" applyFont="1" applyFill="1" applyBorder="1" applyAlignment="1" applyProtection="1">
      <alignment horizontal="center" vertical="justify"/>
    </xf>
    <xf numFmtId="0" fontId="3" fillId="0" borderId="5" xfId="0" applyFont="1" applyFill="1" applyBorder="1" applyAlignment="1" applyProtection="1">
      <alignment horizontal="center" vertical="center"/>
    </xf>
    <xf numFmtId="4" fontId="4" fillId="0" borderId="2" xfId="0" applyNumberFormat="1" applyFont="1" applyFill="1" applyBorder="1" applyAlignment="1" applyProtection="1">
      <alignment horizontal="center" vertical="center"/>
    </xf>
    <xf numFmtId="4" fontId="5" fillId="0" borderId="2" xfId="0" applyNumberFormat="1" applyFont="1" applyFill="1" applyBorder="1" applyAlignment="1" applyProtection="1">
      <alignment horizontal="center"/>
    </xf>
    <xf numFmtId="0" fontId="5" fillId="0" borderId="2" xfId="0" applyFont="1" applyFill="1" applyBorder="1" applyProtection="1"/>
    <xf numFmtId="0" fontId="5" fillId="0" borderId="0" xfId="0" applyFont="1" applyFill="1" applyProtection="1"/>
    <xf numFmtId="0" fontId="0" fillId="0" borderId="8" xfId="0" applyBorder="1" applyAlignment="1" applyProtection="1">
      <alignment horizontal="center" vertical="justify"/>
    </xf>
    <xf numFmtId="0" fontId="3" fillId="0" borderId="5" xfId="0" applyFont="1" applyFill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 vertical="justify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/>
    </xf>
    <xf numFmtId="0" fontId="3" fillId="0" borderId="2" xfId="0" applyFont="1" applyFill="1" applyBorder="1" applyAlignment="1" applyProtection="1">
      <alignment horizontal="center" vertical="justify"/>
    </xf>
    <xf numFmtId="0" fontId="0" fillId="0" borderId="2" xfId="0" applyBorder="1" applyAlignment="1" applyProtection="1">
      <alignment horizontal="center" vertical="justify"/>
    </xf>
    <xf numFmtId="0" fontId="0" fillId="0" borderId="2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 vertical="justify"/>
    </xf>
    <xf numFmtId="0" fontId="0" fillId="0" borderId="0" xfId="0" applyBorder="1" applyAlignment="1" applyProtection="1">
      <alignment horizontal="center" vertical="justify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 vertical="justify" wrapText="1"/>
    </xf>
    <xf numFmtId="0" fontId="4" fillId="0" borderId="0" xfId="1" applyNumberFormat="1" applyFont="1" applyFill="1" applyBorder="1" applyAlignment="1" applyProtection="1">
      <alignment horizontal="center" vertical="center" wrapText="1" readingOrder="1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1" applyNumberFormat="1" applyFont="1" applyFill="1" applyBorder="1" applyAlignment="1" applyProtection="1">
      <alignment horizontal="center" vertical="center" wrapText="1"/>
    </xf>
    <xf numFmtId="4" fontId="4" fillId="0" borderId="0" xfId="0" applyNumberFormat="1" applyFont="1" applyFill="1" applyBorder="1" applyAlignment="1" applyProtection="1">
      <alignment horizontal="center" vertical="center"/>
    </xf>
    <xf numFmtId="14" fontId="4" fillId="0" borderId="0" xfId="0" applyNumberFormat="1" applyFont="1" applyFill="1" applyBorder="1" applyAlignment="1" applyProtection="1">
      <alignment horizontal="center" vertical="center"/>
    </xf>
    <xf numFmtId="4" fontId="5" fillId="0" borderId="0" xfId="0" applyNumberFormat="1" applyFont="1" applyFill="1" applyBorder="1" applyAlignment="1" applyProtection="1">
      <alignment horizontal="center"/>
    </xf>
    <xf numFmtId="0" fontId="5" fillId="0" borderId="0" xfId="0" applyFont="1" applyFill="1" applyBorder="1" applyProtection="1"/>
    <xf numFmtId="0" fontId="4" fillId="0" borderId="7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justify"/>
    </xf>
    <xf numFmtId="0" fontId="3" fillId="0" borderId="7" xfId="0" applyFont="1" applyFill="1" applyBorder="1" applyAlignment="1" applyProtection="1">
      <alignment horizontal="center" vertical="center" readingOrder="1"/>
    </xf>
    <xf numFmtId="0" fontId="3" fillId="0" borderId="7" xfId="0" applyFont="1" applyBorder="1" applyAlignment="1" applyProtection="1">
      <alignment horizontal="center" vertical="center" readingOrder="1"/>
    </xf>
    <xf numFmtId="0" fontId="3" fillId="0" borderId="11" xfId="1" applyNumberFormat="1" applyFont="1" applyFill="1" applyBorder="1" applyAlignment="1" applyProtection="1">
      <alignment horizontal="center" vertical="center" wrapText="1" readingOrder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7" xfId="1" applyNumberFormat="1" applyFont="1" applyFill="1" applyBorder="1" applyAlignment="1" applyProtection="1">
      <alignment horizontal="center" vertical="center" wrapText="1" readingOrder="1"/>
    </xf>
    <xf numFmtId="0" fontId="3" fillId="0" borderId="7" xfId="0" applyFont="1" applyFill="1" applyBorder="1" applyAlignment="1" applyProtection="1">
      <alignment horizontal="center" vertical="center"/>
    </xf>
    <xf numFmtId="4" fontId="3" fillId="0" borderId="7" xfId="0" applyNumberFormat="1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/>
    </xf>
    <xf numFmtId="17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readingOrder="1"/>
    </xf>
    <xf numFmtId="0" fontId="3" fillId="0" borderId="10" xfId="1" applyNumberFormat="1" applyFont="1" applyFill="1" applyBorder="1" applyAlignment="1" applyProtection="1">
      <alignment horizontal="center" vertical="center" wrapText="1" readingOrder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5" xfId="1" applyNumberFormat="1" applyFont="1" applyFill="1" applyBorder="1" applyAlignment="1" applyProtection="1">
      <alignment horizontal="center" vertical="center" wrapText="1" readingOrder="1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5" xfId="1" applyNumberFormat="1" applyFont="1" applyFill="1" applyBorder="1" applyAlignment="1" applyProtection="1">
      <alignment horizontal="center" vertical="center" wrapText="1"/>
    </xf>
    <xf numFmtId="4" fontId="3" fillId="0" borderId="5" xfId="0" applyNumberFormat="1" applyFont="1" applyFill="1" applyBorder="1" applyAlignment="1" applyProtection="1">
      <alignment horizontal="center" vertical="center"/>
    </xf>
    <xf numFmtId="14" fontId="3" fillId="0" borderId="5" xfId="0" applyNumberFormat="1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/>
    </xf>
    <xf numFmtId="17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readingOrder="1"/>
    </xf>
    <xf numFmtId="0" fontId="3" fillId="0" borderId="0" xfId="0" applyFont="1" applyBorder="1" applyAlignment="1" applyProtection="1">
      <alignment horizontal="center" vertical="center" readingOrder="1"/>
    </xf>
    <xf numFmtId="0" fontId="3" fillId="0" borderId="0" xfId="1" applyNumberFormat="1" applyFont="1" applyFill="1" applyBorder="1" applyAlignment="1" applyProtection="1">
      <alignment horizontal="center" vertical="center" wrapText="1" readingOrder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/>
    </xf>
    <xf numFmtId="4" fontId="3" fillId="0" borderId="0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/>
    </xf>
    <xf numFmtId="0" fontId="0" fillId="0" borderId="0" xfId="0" applyBorder="1" applyProtection="1"/>
    <xf numFmtId="0" fontId="4" fillId="0" borderId="7" xfId="0" applyFont="1" applyFill="1" applyBorder="1" applyAlignment="1" applyProtection="1">
      <alignment horizontal="center"/>
    </xf>
    <xf numFmtId="14" fontId="3" fillId="0" borderId="7" xfId="0" applyNumberFormat="1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/>
    </xf>
    <xf numFmtId="0" fontId="7" fillId="0" borderId="0" xfId="0" applyFont="1" applyProtection="1"/>
    <xf numFmtId="0" fontId="9" fillId="0" borderId="2" xfId="1" applyNumberFormat="1" applyFont="1" applyFill="1" applyBorder="1" applyAlignment="1" applyProtection="1">
      <alignment horizontal="center" vertical="center" wrapText="1"/>
    </xf>
    <xf numFmtId="17" fontId="3" fillId="0" borderId="2" xfId="0" applyNumberFormat="1" applyFont="1" applyFill="1" applyBorder="1" applyAlignment="1" applyProtection="1">
      <alignment horizontal="center" vertical="center"/>
    </xf>
    <xf numFmtId="0" fontId="3" fillId="0" borderId="0" xfId="1" applyNumberFormat="1" applyFont="1" applyFill="1" applyBorder="1" applyAlignment="1" applyProtection="1">
      <alignment horizontal="center" vertical="center" wrapText="1"/>
    </xf>
    <xf numFmtId="4" fontId="3" fillId="0" borderId="0" xfId="0" applyNumberFormat="1" applyFont="1" applyProtection="1"/>
    <xf numFmtId="4" fontId="0" fillId="0" borderId="0" xfId="0" applyNumberFormat="1" applyProtection="1"/>
    <xf numFmtId="4" fontId="10" fillId="0" borderId="0" xfId="0" applyNumberFormat="1" applyFont="1" applyProtection="1"/>
    <xf numFmtId="0" fontId="3" fillId="0" borderId="2" xfId="0" applyFont="1" applyBorder="1" applyAlignment="1" applyProtection="1">
      <alignment horizontal="center" vertical="justify" readingOrder="1"/>
    </xf>
    <xf numFmtId="4" fontId="3" fillId="0" borderId="2" xfId="0" applyNumberFormat="1" applyFont="1" applyBorder="1" applyAlignment="1" applyProtection="1">
      <alignment horizontal="center" readingOrder="1"/>
    </xf>
    <xf numFmtId="4" fontId="3" fillId="0" borderId="2" xfId="0" applyNumberFormat="1" applyFont="1" applyBorder="1" applyAlignment="1" applyProtection="1">
      <alignment horizontal="center"/>
    </xf>
    <xf numFmtId="0" fontId="4" fillId="0" borderId="2" xfId="0" applyFont="1" applyBorder="1" applyAlignment="1" applyProtection="1">
      <alignment horizontal="center" vertical="justify"/>
    </xf>
    <xf numFmtId="14" fontId="4" fillId="0" borderId="2" xfId="0" applyNumberFormat="1" applyFont="1" applyFill="1" applyBorder="1" applyAlignment="1" applyProtection="1">
      <alignment horizontal="center"/>
    </xf>
    <xf numFmtId="17" fontId="3" fillId="0" borderId="4" xfId="1" applyNumberFormat="1" applyFont="1" applyFill="1" applyBorder="1" applyAlignment="1" applyProtection="1">
      <alignment horizontal="center" vertical="center" wrapText="1" readingOrder="1"/>
    </xf>
    <xf numFmtId="0" fontId="3" fillId="0" borderId="12" xfId="1" applyNumberFormat="1" applyFont="1" applyFill="1" applyBorder="1" applyAlignment="1" applyProtection="1">
      <alignment horizontal="center" vertical="center" wrapText="1" readingOrder="1"/>
    </xf>
    <xf numFmtId="164" fontId="3" fillId="0" borderId="12" xfId="1" applyNumberFormat="1" applyFont="1" applyFill="1" applyBorder="1" applyAlignment="1" applyProtection="1">
      <alignment horizontal="center" vertical="center" wrapText="1" readingOrder="1"/>
    </xf>
    <xf numFmtId="4" fontId="3" fillId="0" borderId="12" xfId="1" applyNumberFormat="1" applyFont="1" applyFill="1" applyBorder="1" applyAlignment="1" applyProtection="1">
      <alignment horizontal="center" vertical="center" wrapText="1" readingOrder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7"/>
  <sheetViews>
    <sheetView topLeftCell="A172" zoomScale="130" workbookViewId="0">
      <selection activeCell="C173" sqref="C173"/>
    </sheetView>
  </sheetViews>
  <sheetFormatPr defaultRowHeight="15" x14ac:dyDescent="0.25"/>
  <cols>
    <col min="1" max="1" width="13.42578125" style="3" customWidth="1"/>
    <col min="2" max="2" width="12.42578125" style="3" customWidth="1"/>
    <col min="3" max="3" width="10.85546875" style="3" bestFit="1" customWidth="1"/>
    <col min="4" max="5" width="9.140625" style="3"/>
    <col min="6" max="6" width="12.5703125" style="3" customWidth="1"/>
    <col min="7" max="9" width="9.140625" style="3"/>
    <col min="10" max="10" width="13.5703125" style="161" bestFit="1" customWidth="1"/>
    <col min="11" max="11" width="10.140625" style="161" bestFit="1" customWidth="1"/>
    <col min="12" max="12" width="13.5703125" style="161" bestFit="1" customWidth="1"/>
    <col min="13" max="13" width="9.140625" style="3"/>
    <col min="14" max="14" width="9.140625" style="161"/>
    <col min="15" max="16" width="9.140625" style="3"/>
    <col min="17" max="17" width="0" style="3" hidden="1" customWidth="1"/>
    <col min="18" max="16384" width="9.140625" style="3"/>
  </cols>
  <sheetData>
    <row r="1" spans="1:1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2" t="s">
        <v>10</v>
      </c>
      <c r="L1" s="2" t="s">
        <v>11</v>
      </c>
      <c r="M1" s="1" t="s">
        <v>12</v>
      </c>
      <c r="N1" s="2" t="s">
        <v>13</v>
      </c>
      <c r="O1" s="1" t="s">
        <v>14</v>
      </c>
      <c r="P1" s="1" t="s">
        <v>15</v>
      </c>
      <c r="Q1" s="1" t="s">
        <v>16</v>
      </c>
    </row>
    <row r="2" spans="1:17" ht="45" x14ac:dyDescent="0.25">
      <c r="A2" s="1" t="s">
        <v>17</v>
      </c>
      <c r="B2" s="1" t="s">
        <v>18</v>
      </c>
      <c r="C2" s="1" t="s">
        <v>19</v>
      </c>
      <c r="D2" s="1" t="s">
        <v>20</v>
      </c>
      <c r="E2" s="1" t="s">
        <v>21</v>
      </c>
      <c r="F2" s="1" t="s">
        <v>22</v>
      </c>
      <c r="G2" s="1" t="s">
        <v>23</v>
      </c>
      <c r="H2" s="1" t="s">
        <v>24</v>
      </c>
      <c r="I2" s="1" t="s">
        <v>25</v>
      </c>
      <c r="J2" s="2" t="s">
        <v>26</v>
      </c>
      <c r="K2" s="2" t="s">
        <v>27</v>
      </c>
      <c r="L2" s="2" t="s">
        <v>28</v>
      </c>
      <c r="M2" s="1" t="s">
        <v>29</v>
      </c>
      <c r="N2" s="2" t="s">
        <v>30</v>
      </c>
      <c r="O2" s="1" t="s">
        <v>31</v>
      </c>
      <c r="P2" s="1" t="s">
        <v>32</v>
      </c>
      <c r="Q2" s="1" t="s">
        <v>33</v>
      </c>
    </row>
    <row r="3" spans="1:17" s="9" customFormat="1" ht="19.5" x14ac:dyDescent="0.2">
      <c r="A3" s="4" t="s">
        <v>228</v>
      </c>
      <c r="B3" s="5" t="s">
        <v>229</v>
      </c>
      <c r="C3" s="4">
        <v>33182100</v>
      </c>
      <c r="D3" s="4" t="s">
        <v>34</v>
      </c>
      <c r="E3" s="4" t="s">
        <v>230</v>
      </c>
      <c r="F3" s="4" t="s">
        <v>231</v>
      </c>
      <c r="G3" s="4" t="s">
        <v>34</v>
      </c>
      <c r="H3" s="6" t="s">
        <v>232</v>
      </c>
      <c r="I3" s="4" t="s">
        <v>233</v>
      </c>
      <c r="J3" s="7">
        <v>100892</v>
      </c>
      <c r="K3" s="7">
        <v>25223</v>
      </c>
      <c r="L3" s="7">
        <v>126115</v>
      </c>
      <c r="M3" s="4" t="s">
        <v>234</v>
      </c>
      <c r="N3" s="7">
        <f>L3</f>
        <v>126115</v>
      </c>
      <c r="O3" s="4"/>
      <c r="P3" s="4"/>
      <c r="Q3" s="8" t="s">
        <v>35</v>
      </c>
    </row>
    <row r="4" spans="1:17" s="9" customFormat="1" ht="42" customHeight="1" x14ac:dyDescent="0.2">
      <c r="A4" s="10" t="s">
        <v>263</v>
      </c>
      <c r="B4" s="11" t="s">
        <v>235</v>
      </c>
      <c r="C4" s="10">
        <v>33120000</v>
      </c>
      <c r="D4" s="10" t="s">
        <v>34</v>
      </c>
      <c r="E4" s="4" t="s">
        <v>230</v>
      </c>
      <c r="F4" s="10" t="s">
        <v>236</v>
      </c>
      <c r="G4" s="10" t="s">
        <v>34</v>
      </c>
      <c r="H4" s="12" t="s">
        <v>411</v>
      </c>
      <c r="I4" s="10" t="s">
        <v>125</v>
      </c>
      <c r="J4" s="13">
        <v>175000</v>
      </c>
      <c r="K4" s="13">
        <v>43750</v>
      </c>
      <c r="L4" s="13">
        <v>218750</v>
      </c>
      <c r="M4" s="12" t="s">
        <v>243</v>
      </c>
      <c r="N4" s="13">
        <v>218750</v>
      </c>
      <c r="O4" s="14"/>
      <c r="P4" s="14"/>
      <c r="Q4" s="15" t="s">
        <v>36</v>
      </c>
    </row>
    <row r="5" spans="1:17" s="9" customFormat="1" ht="29.25" x14ac:dyDescent="0.2">
      <c r="A5" s="10" t="s">
        <v>237</v>
      </c>
      <c r="B5" s="16" t="s">
        <v>239</v>
      </c>
      <c r="C5" s="17">
        <v>33100000</v>
      </c>
      <c r="D5" s="17" t="s">
        <v>34</v>
      </c>
      <c r="E5" s="4" t="s">
        <v>230</v>
      </c>
      <c r="F5" s="18" t="s">
        <v>238</v>
      </c>
      <c r="G5" s="10" t="s">
        <v>34</v>
      </c>
      <c r="H5" s="19" t="s">
        <v>413</v>
      </c>
      <c r="I5" s="10" t="s">
        <v>125</v>
      </c>
      <c r="J5" s="20">
        <v>142280</v>
      </c>
      <c r="K5" s="20">
        <v>35570</v>
      </c>
      <c r="L5" s="13">
        <v>177850</v>
      </c>
      <c r="M5" s="19">
        <v>42825</v>
      </c>
      <c r="N5" s="20">
        <v>1778500</v>
      </c>
      <c r="O5" s="21"/>
      <c r="P5" s="21"/>
    </row>
    <row r="6" spans="1:17" s="9" customFormat="1" ht="35.25" customHeight="1" x14ac:dyDescent="0.2">
      <c r="A6" s="10" t="s">
        <v>241</v>
      </c>
      <c r="B6" s="11" t="s">
        <v>240</v>
      </c>
      <c r="C6" s="17">
        <v>33100000</v>
      </c>
      <c r="D6" s="17" t="s">
        <v>34</v>
      </c>
      <c r="E6" s="4" t="s">
        <v>230</v>
      </c>
      <c r="F6" s="10" t="s">
        <v>242</v>
      </c>
      <c r="G6" s="10" t="s">
        <v>34</v>
      </c>
      <c r="H6" s="19" t="s">
        <v>414</v>
      </c>
      <c r="I6" s="10" t="s">
        <v>125</v>
      </c>
      <c r="J6" s="20">
        <v>97944</v>
      </c>
      <c r="K6" s="20">
        <v>24486</v>
      </c>
      <c r="L6" s="22">
        <v>122430</v>
      </c>
      <c r="M6" s="17" t="s">
        <v>244</v>
      </c>
      <c r="N6" s="20">
        <v>122430</v>
      </c>
      <c r="O6" s="21"/>
      <c r="P6" s="21"/>
    </row>
    <row r="7" spans="1:17" s="9" customFormat="1" ht="30.75" customHeight="1" x14ac:dyDescent="0.2">
      <c r="A7" s="10" t="s">
        <v>252</v>
      </c>
      <c r="B7" s="11" t="s">
        <v>245</v>
      </c>
      <c r="C7" s="17">
        <v>33100000</v>
      </c>
      <c r="D7" s="17" t="s">
        <v>34</v>
      </c>
      <c r="E7" s="4" t="s">
        <v>230</v>
      </c>
      <c r="F7" s="10" t="s">
        <v>242</v>
      </c>
      <c r="G7" s="10" t="s">
        <v>34</v>
      </c>
      <c r="H7" s="19" t="s">
        <v>257</v>
      </c>
      <c r="I7" s="10" t="s">
        <v>125</v>
      </c>
      <c r="J7" s="20">
        <v>127000</v>
      </c>
      <c r="K7" s="20">
        <v>31750</v>
      </c>
      <c r="L7" s="13">
        <v>158750</v>
      </c>
      <c r="M7" s="17" t="s">
        <v>244</v>
      </c>
      <c r="N7" s="13">
        <v>158750</v>
      </c>
      <c r="O7" s="21"/>
      <c r="P7" s="21"/>
    </row>
    <row r="8" spans="1:17" s="9" customFormat="1" ht="48.75" x14ac:dyDescent="0.2">
      <c r="A8" s="23" t="s">
        <v>251</v>
      </c>
      <c r="B8" s="11" t="s">
        <v>246</v>
      </c>
      <c r="C8" s="17">
        <v>33169000</v>
      </c>
      <c r="D8" s="17" t="s">
        <v>34</v>
      </c>
      <c r="E8" s="4" t="s">
        <v>230</v>
      </c>
      <c r="F8" s="18" t="s">
        <v>247</v>
      </c>
      <c r="G8" s="10" t="s">
        <v>34</v>
      </c>
      <c r="H8" s="19" t="s">
        <v>413</v>
      </c>
      <c r="I8" s="10" t="s">
        <v>125</v>
      </c>
      <c r="J8" s="20">
        <v>39398.400000000001</v>
      </c>
      <c r="K8" s="20">
        <v>9849.6</v>
      </c>
      <c r="L8" s="13">
        <v>49248</v>
      </c>
      <c r="M8" s="17" t="s">
        <v>248</v>
      </c>
      <c r="N8" s="20">
        <v>49248</v>
      </c>
      <c r="O8" s="21"/>
      <c r="P8" s="21"/>
    </row>
    <row r="9" spans="1:17" s="9" customFormat="1" ht="48.75" x14ac:dyDescent="0.2">
      <c r="A9" s="24" t="s">
        <v>250</v>
      </c>
      <c r="B9" s="25" t="s">
        <v>249</v>
      </c>
      <c r="C9" s="17">
        <v>33141000</v>
      </c>
      <c r="D9" s="17" t="s">
        <v>34</v>
      </c>
      <c r="E9" s="4" t="s">
        <v>230</v>
      </c>
      <c r="F9" s="26" t="s">
        <v>253</v>
      </c>
      <c r="G9" s="10" t="s">
        <v>34</v>
      </c>
      <c r="H9" s="27" t="s">
        <v>415</v>
      </c>
      <c r="I9" s="10" t="s">
        <v>45</v>
      </c>
      <c r="J9" s="28">
        <v>121371.3</v>
      </c>
      <c r="K9" s="28">
        <v>30342.83</v>
      </c>
      <c r="L9" s="28">
        <v>151714.13</v>
      </c>
      <c r="M9" s="29" t="s">
        <v>403</v>
      </c>
      <c r="N9" s="28" t="s">
        <v>34</v>
      </c>
      <c r="O9" s="30"/>
      <c r="P9" s="30"/>
    </row>
    <row r="10" spans="1:17" ht="39" x14ac:dyDescent="0.25">
      <c r="A10" s="24" t="s">
        <v>264</v>
      </c>
      <c r="B10" s="31" t="s">
        <v>265</v>
      </c>
      <c r="C10" s="17">
        <v>33141000</v>
      </c>
      <c r="D10" s="17" t="s">
        <v>34</v>
      </c>
      <c r="E10" s="4" t="s">
        <v>230</v>
      </c>
      <c r="F10" s="26" t="s">
        <v>269</v>
      </c>
      <c r="G10" s="10" t="s">
        <v>34</v>
      </c>
      <c r="H10" s="27" t="s">
        <v>266</v>
      </c>
      <c r="I10" s="10" t="s">
        <v>45</v>
      </c>
      <c r="J10" s="28">
        <v>109525</v>
      </c>
      <c r="K10" s="28">
        <v>27381.25</v>
      </c>
      <c r="L10" s="28">
        <v>136906.25</v>
      </c>
      <c r="M10" s="27" t="s">
        <v>405</v>
      </c>
      <c r="N10" s="28" t="s">
        <v>34</v>
      </c>
      <c r="O10" s="32"/>
      <c r="P10" s="32"/>
    </row>
    <row r="11" spans="1:17" ht="48.75" customHeight="1" x14ac:dyDescent="0.25">
      <c r="A11" s="33" t="s">
        <v>271</v>
      </c>
      <c r="B11" s="25" t="s">
        <v>273</v>
      </c>
      <c r="C11" s="34">
        <v>33167000</v>
      </c>
      <c r="D11" s="17" t="s">
        <v>34</v>
      </c>
      <c r="E11" s="4" t="s">
        <v>230</v>
      </c>
      <c r="F11" s="26" t="s">
        <v>272</v>
      </c>
      <c r="G11" s="10" t="s">
        <v>34</v>
      </c>
      <c r="H11" s="35" t="s">
        <v>412</v>
      </c>
      <c r="I11" s="10" t="s">
        <v>125</v>
      </c>
      <c r="J11" s="28">
        <v>198965</v>
      </c>
      <c r="K11" s="28">
        <v>49741.25</v>
      </c>
      <c r="L11" s="28">
        <v>248706.25</v>
      </c>
      <c r="M11" s="35" t="s">
        <v>407</v>
      </c>
      <c r="N11" s="28">
        <v>248706.25</v>
      </c>
      <c r="O11" s="30"/>
      <c r="P11" s="30"/>
    </row>
    <row r="12" spans="1:17" ht="39" x14ac:dyDescent="0.25">
      <c r="A12" s="36" t="s">
        <v>278</v>
      </c>
      <c r="B12" s="31" t="s">
        <v>279</v>
      </c>
      <c r="C12" s="34">
        <v>33184400</v>
      </c>
      <c r="D12" s="17" t="s">
        <v>34</v>
      </c>
      <c r="E12" s="4" t="s">
        <v>230</v>
      </c>
      <c r="F12" s="26" t="s">
        <v>280</v>
      </c>
      <c r="G12" s="10" t="s">
        <v>34</v>
      </c>
      <c r="H12" s="35" t="s">
        <v>410</v>
      </c>
      <c r="I12" s="10" t="s">
        <v>45</v>
      </c>
      <c r="J12" s="28">
        <v>149800</v>
      </c>
      <c r="K12" s="28">
        <v>7490</v>
      </c>
      <c r="L12" s="28">
        <v>157290</v>
      </c>
      <c r="M12" s="35" t="s">
        <v>409</v>
      </c>
      <c r="N12" s="28" t="s">
        <v>34</v>
      </c>
      <c r="O12" s="30"/>
      <c r="P12" s="30"/>
    </row>
    <row r="13" spans="1:17" ht="39" x14ac:dyDescent="0.25">
      <c r="A13" s="36" t="s">
        <v>281</v>
      </c>
      <c r="B13" s="31" t="s">
        <v>282</v>
      </c>
      <c r="C13" s="34">
        <v>33100000</v>
      </c>
      <c r="D13" s="17" t="s">
        <v>34</v>
      </c>
      <c r="E13" s="4" t="s">
        <v>230</v>
      </c>
      <c r="F13" s="26" t="s">
        <v>283</v>
      </c>
      <c r="G13" s="10" t="s">
        <v>34</v>
      </c>
      <c r="H13" s="35">
        <v>42895</v>
      </c>
      <c r="I13" s="10" t="s">
        <v>125</v>
      </c>
      <c r="J13" s="28">
        <v>198930</v>
      </c>
      <c r="K13" s="28">
        <v>49732.5</v>
      </c>
      <c r="L13" s="28">
        <v>248662.5</v>
      </c>
      <c r="M13" s="35" t="s">
        <v>106</v>
      </c>
      <c r="N13" s="28">
        <v>248662.5</v>
      </c>
      <c r="O13" s="30"/>
      <c r="P13" s="30"/>
    </row>
    <row r="14" spans="1:17" ht="48.75" x14ac:dyDescent="0.25">
      <c r="A14" s="33" t="s">
        <v>284</v>
      </c>
      <c r="B14" s="31" t="s">
        <v>285</v>
      </c>
      <c r="C14" s="34">
        <v>33141000</v>
      </c>
      <c r="D14" s="17" t="s">
        <v>34</v>
      </c>
      <c r="E14" s="4" t="s">
        <v>230</v>
      </c>
      <c r="F14" s="26" t="s">
        <v>286</v>
      </c>
      <c r="G14" s="10" t="s">
        <v>34</v>
      </c>
      <c r="H14" s="35">
        <v>42900</v>
      </c>
      <c r="I14" s="10" t="s">
        <v>45</v>
      </c>
      <c r="J14" s="28">
        <v>87919.16</v>
      </c>
      <c r="K14" s="28">
        <v>21979.79</v>
      </c>
      <c r="L14" s="28">
        <v>109898.95</v>
      </c>
      <c r="M14" s="37" t="s">
        <v>416</v>
      </c>
      <c r="N14" s="28" t="s">
        <v>34</v>
      </c>
      <c r="O14" s="30"/>
      <c r="P14" s="30"/>
    </row>
    <row r="15" spans="1:17" ht="48.75" x14ac:dyDescent="0.25">
      <c r="A15" s="33" t="s">
        <v>288</v>
      </c>
      <c r="B15" s="31" t="s">
        <v>287</v>
      </c>
      <c r="C15" s="34">
        <v>33141000</v>
      </c>
      <c r="D15" s="17" t="s">
        <v>34</v>
      </c>
      <c r="E15" s="4" t="s">
        <v>230</v>
      </c>
      <c r="F15" s="26" t="s">
        <v>286</v>
      </c>
      <c r="G15" s="10" t="s">
        <v>34</v>
      </c>
      <c r="H15" s="35">
        <v>42898</v>
      </c>
      <c r="I15" s="10" t="s">
        <v>45</v>
      </c>
      <c r="J15" s="28">
        <v>144604</v>
      </c>
      <c r="K15" s="28">
        <v>31642</v>
      </c>
      <c r="L15" s="28">
        <v>176246</v>
      </c>
      <c r="M15" s="37" t="s">
        <v>417</v>
      </c>
      <c r="N15" s="28" t="s">
        <v>34</v>
      </c>
      <c r="O15" s="30"/>
      <c r="P15" s="30"/>
    </row>
    <row r="16" spans="1:17" ht="39" x14ac:dyDescent="0.25">
      <c r="A16" s="37" t="s">
        <v>290</v>
      </c>
      <c r="B16" s="25" t="s">
        <v>289</v>
      </c>
      <c r="C16" s="34">
        <v>33141000</v>
      </c>
      <c r="D16" s="17" t="s">
        <v>34</v>
      </c>
      <c r="E16" s="4" t="s">
        <v>230</v>
      </c>
      <c r="F16" s="26" t="s">
        <v>291</v>
      </c>
      <c r="G16" s="10" t="s">
        <v>34</v>
      </c>
      <c r="H16" s="35">
        <v>42948</v>
      </c>
      <c r="I16" s="10" t="s">
        <v>45</v>
      </c>
      <c r="J16" s="28">
        <v>63550</v>
      </c>
      <c r="K16" s="28">
        <v>3177.5</v>
      </c>
      <c r="L16" s="28">
        <v>66727.5</v>
      </c>
      <c r="M16" s="37" t="s">
        <v>418</v>
      </c>
      <c r="N16" s="28" t="s">
        <v>34</v>
      </c>
      <c r="O16" s="30"/>
      <c r="P16" s="30"/>
    </row>
    <row r="17" spans="1:16" ht="39" x14ac:dyDescent="0.25">
      <c r="A17" s="37" t="s">
        <v>292</v>
      </c>
      <c r="B17" s="31" t="s">
        <v>293</v>
      </c>
      <c r="C17" s="34">
        <v>18830000</v>
      </c>
      <c r="D17" s="17" t="s">
        <v>34</v>
      </c>
      <c r="E17" s="4" t="s">
        <v>230</v>
      </c>
      <c r="F17" s="26" t="s">
        <v>294</v>
      </c>
      <c r="G17" s="10" t="s">
        <v>34</v>
      </c>
      <c r="H17" s="37" t="s">
        <v>295</v>
      </c>
      <c r="I17" s="38" t="s">
        <v>402</v>
      </c>
      <c r="J17" s="28">
        <v>155535</v>
      </c>
      <c r="K17" s="28">
        <v>38883.75</v>
      </c>
      <c r="L17" s="28">
        <v>194418.75</v>
      </c>
      <c r="M17" s="37" t="s">
        <v>107</v>
      </c>
      <c r="N17" s="28">
        <v>181959</v>
      </c>
      <c r="O17" s="29"/>
      <c r="P17" s="29"/>
    </row>
    <row r="18" spans="1:16" ht="29.25" x14ac:dyDescent="0.25">
      <c r="A18" s="37" t="s">
        <v>296</v>
      </c>
      <c r="B18" s="31" t="s">
        <v>297</v>
      </c>
      <c r="C18" s="34">
        <v>33100000</v>
      </c>
      <c r="D18" s="17" t="s">
        <v>34</v>
      </c>
      <c r="E18" s="4" t="s">
        <v>230</v>
      </c>
      <c r="F18" s="26" t="s">
        <v>238</v>
      </c>
      <c r="G18" s="10" t="s">
        <v>34</v>
      </c>
      <c r="H18" s="39">
        <v>42934</v>
      </c>
      <c r="I18" s="10" t="s">
        <v>125</v>
      </c>
      <c r="J18" s="20">
        <v>198940</v>
      </c>
      <c r="K18" s="20">
        <v>49735</v>
      </c>
      <c r="L18" s="20">
        <v>248675</v>
      </c>
      <c r="M18" s="34" t="s">
        <v>298</v>
      </c>
      <c r="N18" s="20">
        <v>248675</v>
      </c>
      <c r="O18" s="30"/>
      <c r="P18" s="30"/>
    </row>
    <row r="19" spans="1:16" ht="39" x14ac:dyDescent="0.25">
      <c r="A19" s="37" t="s">
        <v>300</v>
      </c>
      <c r="B19" s="31" t="s">
        <v>299</v>
      </c>
      <c r="C19" s="34">
        <v>42162000</v>
      </c>
      <c r="D19" s="17" t="s">
        <v>34</v>
      </c>
      <c r="E19" s="4" t="s">
        <v>230</v>
      </c>
      <c r="F19" s="26" t="s">
        <v>301</v>
      </c>
      <c r="G19" s="10" t="s">
        <v>34</v>
      </c>
      <c r="H19" s="35">
        <v>42930</v>
      </c>
      <c r="I19" s="10" t="s">
        <v>125</v>
      </c>
      <c r="J19" s="28">
        <v>53700</v>
      </c>
      <c r="K19" s="28">
        <v>13425</v>
      </c>
      <c r="L19" s="28">
        <v>67125</v>
      </c>
      <c r="M19" s="37" t="s">
        <v>118</v>
      </c>
      <c r="N19" s="28">
        <v>67125</v>
      </c>
      <c r="O19" s="30"/>
      <c r="P19" s="30"/>
    </row>
    <row r="20" spans="1:16" ht="39" x14ac:dyDescent="0.25">
      <c r="A20" s="37" t="s">
        <v>302</v>
      </c>
      <c r="B20" s="31" t="s">
        <v>303</v>
      </c>
      <c r="C20" s="34">
        <v>39312000</v>
      </c>
      <c r="D20" s="17" t="s">
        <v>34</v>
      </c>
      <c r="E20" s="4" t="s">
        <v>230</v>
      </c>
      <c r="F20" s="26" t="s">
        <v>301</v>
      </c>
      <c r="G20" s="10" t="s">
        <v>34</v>
      </c>
      <c r="H20" s="35">
        <v>42928</v>
      </c>
      <c r="I20" s="10" t="s">
        <v>304</v>
      </c>
      <c r="J20" s="28">
        <v>24650</v>
      </c>
      <c r="K20" s="28">
        <v>6162.5</v>
      </c>
      <c r="L20" s="28">
        <v>30812.5</v>
      </c>
      <c r="M20" s="37" t="s">
        <v>305</v>
      </c>
      <c r="N20" s="28">
        <v>30812.5</v>
      </c>
      <c r="O20" s="30"/>
      <c r="P20" s="30"/>
    </row>
    <row r="21" spans="1:16" s="43" customFormat="1" ht="39" x14ac:dyDescent="0.25">
      <c r="A21" s="37" t="s">
        <v>315</v>
      </c>
      <c r="B21" s="25" t="s">
        <v>309</v>
      </c>
      <c r="C21" s="40">
        <v>48620000</v>
      </c>
      <c r="D21" s="17" t="s">
        <v>34</v>
      </c>
      <c r="E21" s="4" t="s">
        <v>230</v>
      </c>
      <c r="F21" s="26" t="s">
        <v>238</v>
      </c>
      <c r="G21" s="10" t="s">
        <v>34</v>
      </c>
      <c r="H21" s="35">
        <v>43077</v>
      </c>
      <c r="I21" s="23" t="s">
        <v>45</v>
      </c>
      <c r="J21" s="41">
        <v>135000</v>
      </c>
      <c r="K21" s="41">
        <v>33750</v>
      </c>
      <c r="L21" s="41">
        <v>168750</v>
      </c>
      <c r="M21" s="33" t="s">
        <v>419</v>
      </c>
      <c r="N21" s="41">
        <f>L21/2</f>
        <v>84375</v>
      </c>
      <c r="O21" s="42"/>
      <c r="P21" s="42"/>
    </row>
    <row r="22" spans="1:16" s="43" customFormat="1" ht="185.25" x14ac:dyDescent="0.25">
      <c r="A22" s="33" t="s">
        <v>313</v>
      </c>
      <c r="B22" s="25" t="s">
        <v>318</v>
      </c>
      <c r="C22" s="40">
        <v>39137000</v>
      </c>
      <c r="D22" s="17" t="s">
        <v>34</v>
      </c>
      <c r="E22" s="4" t="s">
        <v>230</v>
      </c>
      <c r="F22" s="26" t="s">
        <v>291</v>
      </c>
      <c r="G22" s="23" t="s">
        <v>34</v>
      </c>
      <c r="H22" s="33" t="s">
        <v>316</v>
      </c>
      <c r="I22" s="44" t="s">
        <v>304</v>
      </c>
      <c r="J22" s="41">
        <v>152825</v>
      </c>
      <c r="K22" s="41">
        <v>38206.25</v>
      </c>
      <c r="L22" s="41">
        <v>191031.25</v>
      </c>
      <c r="M22" s="45" t="s">
        <v>317</v>
      </c>
      <c r="N22" s="41">
        <v>191031.25</v>
      </c>
      <c r="O22" s="42"/>
      <c r="P22" s="42"/>
    </row>
    <row r="23" spans="1:16" s="43" customFormat="1" ht="29.25" x14ac:dyDescent="0.25">
      <c r="A23" s="33" t="s">
        <v>327</v>
      </c>
      <c r="B23" s="31" t="s">
        <v>400</v>
      </c>
      <c r="C23" s="40">
        <v>33192100</v>
      </c>
      <c r="D23" s="17" t="s">
        <v>34</v>
      </c>
      <c r="E23" s="4" t="s">
        <v>230</v>
      </c>
      <c r="F23" s="26" t="s">
        <v>328</v>
      </c>
      <c r="G23" s="23" t="s">
        <v>34</v>
      </c>
      <c r="H23" s="45">
        <v>42979</v>
      </c>
      <c r="I23" s="44" t="s">
        <v>329</v>
      </c>
      <c r="J23" s="41">
        <v>159756</v>
      </c>
      <c r="K23" s="41">
        <v>39939</v>
      </c>
      <c r="L23" s="41">
        <v>199659</v>
      </c>
      <c r="M23" s="33" t="s">
        <v>330</v>
      </c>
      <c r="N23" s="41">
        <v>199659</v>
      </c>
      <c r="O23" s="42"/>
      <c r="P23" s="42"/>
    </row>
    <row r="24" spans="1:16" s="43" customFormat="1" ht="39" x14ac:dyDescent="0.25">
      <c r="A24" s="33" t="s">
        <v>332</v>
      </c>
      <c r="B24" s="31" t="s">
        <v>331</v>
      </c>
      <c r="C24" s="40">
        <v>33100000</v>
      </c>
      <c r="D24" s="17" t="s">
        <v>34</v>
      </c>
      <c r="E24" s="4" t="s">
        <v>230</v>
      </c>
      <c r="F24" s="26" t="s">
        <v>333</v>
      </c>
      <c r="G24" s="23" t="s">
        <v>34</v>
      </c>
      <c r="H24" s="45">
        <v>42961</v>
      </c>
      <c r="I24" s="44" t="s">
        <v>125</v>
      </c>
      <c r="J24" s="41">
        <v>127225</v>
      </c>
      <c r="K24" s="41">
        <v>31806.25</v>
      </c>
      <c r="L24" s="41">
        <v>159031.25</v>
      </c>
      <c r="M24" s="45" t="s">
        <v>334</v>
      </c>
      <c r="N24" s="41">
        <v>159031.25</v>
      </c>
      <c r="O24" s="42"/>
      <c r="P24" s="42"/>
    </row>
    <row r="25" spans="1:16" s="43" customFormat="1" ht="39" x14ac:dyDescent="0.25">
      <c r="A25" s="33" t="s">
        <v>335</v>
      </c>
      <c r="B25" s="31" t="s">
        <v>336</v>
      </c>
      <c r="C25" s="40">
        <v>33100000</v>
      </c>
      <c r="D25" s="17" t="s">
        <v>34</v>
      </c>
      <c r="E25" s="4" t="s">
        <v>230</v>
      </c>
      <c r="F25" s="26" t="s">
        <v>272</v>
      </c>
      <c r="G25" s="23" t="s">
        <v>34</v>
      </c>
      <c r="H25" s="33" t="s">
        <v>337</v>
      </c>
      <c r="I25" s="46" t="s">
        <v>125</v>
      </c>
      <c r="J25" s="47">
        <v>42000</v>
      </c>
      <c r="K25" s="47">
        <v>10500</v>
      </c>
      <c r="L25" s="47">
        <v>52500</v>
      </c>
      <c r="M25" s="48" t="s">
        <v>338</v>
      </c>
      <c r="N25" s="47">
        <v>52500</v>
      </c>
      <c r="O25" s="42"/>
      <c r="P25" s="42"/>
    </row>
    <row r="26" spans="1:16" s="43" customFormat="1" ht="39" x14ac:dyDescent="0.25">
      <c r="A26" s="33" t="s">
        <v>339</v>
      </c>
      <c r="B26" s="31" t="s">
        <v>340</v>
      </c>
      <c r="C26" s="40">
        <v>48444100</v>
      </c>
      <c r="D26" s="17" t="s">
        <v>34</v>
      </c>
      <c r="E26" s="4" t="s">
        <v>230</v>
      </c>
      <c r="F26" s="26" t="s">
        <v>341</v>
      </c>
      <c r="G26" s="23" t="s">
        <v>34</v>
      </c>
      <c r="H26" s="33" t="s">
        <v>342</v>
      </c>
      <c r="I26" s="23" t="s">
        <v>125</v>
      </c>
      <c r="J26" s="41">
        <v>155000</v>
      </c>
      <c r="K26" s="41">
        <v>38750</v>
      </c>
      <c r="L26" s="41">
        <v>139750</v>
      </c>
      <c r="M26" s="33" t="s">
        <v>343</v>
      </c>
      <c r="N26" s="41"/>
      <c r="O26" s="24"/>
      <c r="P26" s="42"/>
    </row>
    <row r="27" spans="1:16" s="43" customFormat="1" ht="48.75" x14ac:dyDescent="0.25">
      <c r="A27" s="33" t="s">
        <v>348</v>
      </c>
      <c r="B27" s="31" t="s">
        <v>349</v>
      </c>
      <c r="C27" s="40">
        <v>33100000</v>
      </c>
      <c r="D27" s="17" t="s">
        <v>34</v>
      </c>
      <c r="E27" s="4" t="s">
        <v>230</v>
      </c>
      <c r="F27" s="26" t="s">
        <v>350</v>
      </c>
      <c r="G27" s="23" t="s">
        <v>34</v>
      </c>
      <c r="H27" s="49" t="s">
        <v>354</v>
      </c>
      <c r="I27" s="44" t="s">
        <v>125</v>
      </c>
      <c r="J27" s="41">
        <v>128340.69</v>
      </c>
      <c r="K27" s="41">
        <v>32085.17</v>
      </c>
      <c r="L27" s="41">
        <v>160425.85999999999</v>
      </c>
      <c r="M27" s="33" t="s">
        <v>317</v>
      </c>
      <c r="N27" s="41" t="s">
        <v>34</v>
      </c>
      <c r="O27" s="42"/>
      <c r="P27" s="42"/>
    </row>
    <row r="28" spans="1:16" s="43" customFormat="1" ht="29.25" x14ac:dyDescent="0.25">
      <c r="A28" s="33" t="s">
        <v>352</v>
      </c>
      <c r="B28" s="31" t="s">
        <v>351</v>
      </c>
      <c r="C28" s="40">
        <v>33100000</v>
      </c>
      <c r="D28" s="17" t="s">
        <v>34</v>
      </c>
      <c r="E28" s="4" t="s">
        <v>230</v>
      </c>
      <c r="F28" s="26" t="s">
        <v>353</v>
      </c>
      <c r="G28" s="23" t="s">
        <v>34</v>
      </c>
      <c r="H28" s="45">
        <v>43045</v>
      </c>
      <c r="I28" s="44" t="s">
        <v>125</v>
      </c>
      <c r="J28" s="41">
        <v>175575</v>
      </c>
      <c r="K28" s="41">
        <v>43893.75</v>
      </c>
      <c r="L28" s="41">
        <v>219468.75</v>
      </c>
      <c r="M28" s="33"/>
      <c r="N28" s="41" t="s">
        <v>34</v>
      </c>
      <c r="O28" s="42"/>
      <c r="P28" s="42"/>
    </row>
    <row r="29" spans="1:16" s="43" customFormat="1" ht="29.25" x14ac:dyDescent="0.25">
      <c r="A29" s="33" t="s">
        <v>355</v>
      </c>
      <c r="B29" s="31" t="s">
        <v>356</v>
      </c>
      <c r="C29" s="40">
        <v>33100000</v>
      </c>
      <c r="D29" s="17" t="s">
        <v>34</v>
      </c>
      <c r="E29" s="4" t="s">
        <v>230</v>
      </c>
      <c r="F29" s="26" t="s">
        <v>321</v>
      </c>
      <c r="G29" s="23" t="s">
        <v>34</v>
      </c>
      <c r="H29" s="45" t="s">
        <v>358</v>
      </c>
      <c r="I29" s="44" t="s">
        <v>125</v>
      </c>
      <c r="J29" s="41">
        <v>145598.76999999999</v>
      </c>
      <c r="K29" s="41">
        <v>36399.69</v>
      </c>
      <c r="L29" s="41">
        <v>181998.46</v>
      </c>
      <c r="M29" s="33" t="s">
        <v>357</v>
      </c>
      <c r="N29" s="47" t="s">
        <v>34</v>
      </c>
      <c r="O29" s="42"/>
      <c r="P29" s="42"/>
    </row>
    <row r="30" spans="1:16" s="43" customFormat="1" ht="19.5" x14ac:dyDescent="0.25">
      <c r="A30" s="33" t="s">
        <v>359</v>
      </c>
      <c r="B30" s="31" t="s">
        <v>360</v>
      </c>
      <c r="C30" s="40">
        <v>33100000</v>
      </c>
      <c r="D30" s="17" t="s">
        <v>34</v>
      </c>
      <c r="E30" s="4" t="s">
        <v>230</v>
      </c>
      <c r="F30" s="26" t="s">
        <v>269</v>
      </c>
      <c r="G30" s="23" t="s">
        <v>34</v>
      </c>
      <c r="H30" s="45">
        <v>42975</v>
      </c>
      <c r="I30" s="44" t="s">
        <v>304</v>
      </c>
      <c r="J30" s="41">
        <v>36317</v>
      </c>
      <c r="K30" s="41">
        <v>9079.25</v>
      </c>
      <c r="L30" s="41">
        <v>45396.25</v>
      </c>
      <c r="M30" s="45">
        <v>43020</v>
      </c>
      <c r="N30" s="41" t="s">
        <v>34</v>
      </c>
      <c r="O30" s="42"/>
      <c r="P30" s="42"/>
    </row>
    <row r="31" spans="1:16" s="43" customFormat="1" ht="78" x14ac:dyDescent="0.25">
      <c r="A31" s="33" t="s">
        <v>546</v>
      </c>
      <c r="B31" s="31" t="s">
        <v>547</v>
      </c>
      <c r="C31" s="40">
        <v>33112000</v>
      </c>
      <c r="D31" s="17" t="s">
        <v>34</v>
      </c>
      <c r="E31" s="4" t="s">
        <v>230</v>
      </c>
      <c r="F31" s="26" t="s">
        <v>517</v>
      </c>
      <c r="G31" s="23" t="s">
        <v>34</v>
      </c>
      <c r="H31" s="45" t="s">
        <v>366</v>
      </c>
      <c r="I31" s="44" t="s">
        <v>125</v>
      </c>
      <c r="J31" s="41">
        <v>94150</v>
      </c>
      <c r="K31" s="41">
        <v>23537.5</v>
      </c>
      <c r="L31" s="41">
        <f>J31+K31</f>
        <v>117687.5</v>
      </c>
      <c r="M31" s="45" t="s">
        <v>354</v>
      </c>
      <c r="N31" s="41"/>
      <c r="O31" s="42"/>
      <c r="P31" s="42"/>
    </row>
    <row r="32" spans="1:16" s="43" customFormat="1" ht="19.5" x14ac:dyDescent="0.25">
      <c r="A32" s="33" t="s">
        <v>363</v>
      </c>
      <c r="B32" s="31" t="s">
        <v>364</v>
      </c>
      <c r="C32" s="40">
        <v>33100000</v>
      </c>
      <c r="D32" s="17" t="s">
        <v>34</v>
      </c>
      <c r="E32" s="4" t="s">
        <v>230</v>
      </c>
      <c r="F32" s="26" t="s">
        <v>365</v>
      </c>
      <c r="G32" s="23" t="s">
        <v>34</v>
      </c>
      <c r="H32" s="33" t="s">
        <v>366</v>
      </c>
      <c r="I32" s="44" t="s">
        <v>125</v>
      </c>
      <c r="J32" s="41">
        <v>42651.199999999997</v>
      </c>
      <c r="K32" s="41">
        <v>10662.8</v>
      </c>
      <c r="L32" s="41">
        <v>53314</v>
      </c>
      <c r="M32" s="45" t="s">
        <v>367</v>
      </c>
      <c r="N32" s="41" t="s">
        <v>34</v>
      </c>
      <c r="O32" s="42"/>
      <c r="P32" s="42"/>
    </row>
    <row r="33" spans="1:16" s="43" customFormat="1" ht="29.25" x14ac:dyDescent="0.25">
      <c r="A33" s="33" t="s">
        <v>368</v>
      </c>
      <c r="B33" s="31" t="s">
        <v>369</v>
      </c>
      <c r="C33" s="17">
        <v>33141000</v>
      </c>
      <c r="D33" s="17" t="s">
        <v>34</v>
      </c>
      <c r="E33" s="4" t="s">
        <v>230</v>
      </c>
      <c r="F33" s="26" t="s">
        <v>269</v>
      </c>
      <c r="G33" s="23" t="s">
        <v>34</v>
      </c>
      <c r="H33" s="33" t="s">
        <v>370</v>
      </c>
      <c r="I33" s="44" t="s">
        <v>45</v>
      </c>
      <c r="J33" s="41">
        <v>124744</v>
      </c>
      <c r="K33" s="41">
        <v>31186</v>
      </c>
      <c r="L33" s="41">
        <v>155930</v>
      </c>
      <c r="M33" s="45" t="s">
        <v>424</v>
      </c>
      <c r="N33" s="41" t="s">
        <v>34</v>
      </c>
      <c r="O33" s="42"/>
      <c r="P33" s="42"/>
    </row>
    <row r="34" spans="1:16" s="43" customFormat="1" ht="39" x14ac:dyDescent="0.25">
      <c r="A34" s="33" t="s">
        <v>376</v>
      </c>
      <c r="B34" s="31" t="s">
        <v>377</v>
      </c>
      <c r="C34" s="40">
        <v>33141000</v>
      </c>
      <c r="D34" s="17" t="s">
        <v>34</v>
      </c>
      <c r="E34" s="4" t="s">
        <v>230</v>
      </c>
      <c r="F34" s="26" t="s">
        <v>55</v>
      </c>
      <c r="G34" s="23" t="s">
        <v>34</v>
      </c>
      <c r="H34" s="33" t="s">
        <v>391</v>
      </c>
      <c r="I34" s="44" t="s">
        <v>45</v>
      </c>
      <c r="J34" s="41">
        <v>114765.72</v>
      </c>
      <c r="K34" s="41">
        <v>28691.43</v>
      </c>
      <c r="L34" s="41">
        <v>143457.15</v>
      </c>
      <c r="M34" s="45" t="s">
        <v>427</v>
      </c>
      <c r="N34" s="50" t="s">
        <v>34</v>
      </c>
      <c r="O34" s="42"/>
      <c r="P34" s="42"/>
    </row>
    <row r="35" spans="1:16" s="43" customFormat="1" ht="29.25" x14ac:dyDescent="0.25">
      <c r="A35" s="33" t="s">
        <v>378</v>
      </c>
      <c r="B35" s="31" t="s">
        <v>379</v>
      </c>
      <c r="C35" s="40">
        <v>33760000</v>
      </c>
      <c r="D35" s="17" t="s">
        <v>34</v>
      </c>
      <c r="E35" s="4" t="s">
        <v>230</v>
      </c>
      <c r="F35" s="26" t="s">
        <v>380</v>
      </c>
      <c r="G35" s="23" t="s">
        <v>34</v>
      </c>
      <c r="H35" s="33" t="s">
        <v>381</v>
      </c>
      <c r="I35" s="44" t="s">
        <v>45</v>
      </c>
      <c r="J35" s="41">
        <v>131997</v>
      </c>
      <c r="K35" s="41">
        <v>32999.25</v>
      </c>
      <c r="L35" s="41">
        <v>164996.25</v>
      </c>
      <c r="M35" s="45" t="s">
        <v>426</v>
      </c>
      <c r="N35" s="41" t="s">
        <v>34</v>
      </c>
      <c r="O35" s="42"/>
      <c r="P35" s="42"/>
    </row>
    <row r="36" spans="1:16" s="43" customFormat="1" ht="68.25" x14ac:dyDescent="0.25">
      <c r="A36" s="33" t="s">
        <v>382</v>
      </c>
      <c r="B36" s="31" t="s">
        <v>383</v>
      </c>
      <c r="C36" s="40">
        <v>33141000</v>
      </c>
      <c r="D36" s="17" t="s">
        <v>34</v>
      </c>
      <c r="E36" s="4" t="s">
        <v>230</v>
      </c>
      <c r="F36" s="26" t="s">
        <v>291</v>
      </c>
      <c r="G36" s="23" t="s">
        <v>34</v>
      </c>
      <c r="H36" s="33" t="s">
        <v>342</v>
      </c>
      <c r="I36" s="44" t="s">
        <v>45</v>
      </c>
      <c r="J36" s="41">
        <v>186255.5</v>
      </c>
      <c r="K36" s="41">
        <v>46563.88</v>
      </c>
      <c r="L36" s="41">
        <v>232819.38</v>
      </c>
      <c r="M36" s="45" t="s">
        <v>423</v>
      </c>
      <c r="N36" s="41" t="s">
        <v>34</v>
      </c>
      <c r="O36" s="42"/>
      <c r="P36" s="42"/>
    </row>
    <row r="37" spans="1:16" s="43" customFormat="1" ht="48.75" x14ac:dyDescent="0.25">
      <c r="A37" s="33" t="s">
        <v>388</v>
      </c>
      <c r="B37" s="31" t="s">
        <v>389</v>
      </c>
      <c r="C37" s="40">
        <v>33100000</v>
      </c>
      <c r="D37" s="17" t="s">
        <v>34</v>
      </c>
      <c r="E37" s="4" t="s">
        <v>230</v>
      </c>
      <c r="F37" s="26" t="s">
        <v>286</v>
      </c>
      <c r="G37" s="23" t="s">
        <v>34</v>
      </c>
      <c r="H37" s="33" t="s">
        <v>390</v>
      </c>
      <c r="I37" s="44" t="s">
        <v>125</v>
      </c>
      <c r="J37" s="41">
        <v>75000</v>
      </c>
      <c r="K37" s="41">
        <v>18750</v>
      </c>
      <c r="L37" s="41">
        <v>93750</v>
      </c>
      <c r="M37" s="45" t="s">
        <v>391</v>
      </c>
      <c r="N37" s="41" t="s">
        <v>34</v>
      </c>
      <c r="O37" s="42"/>
      <c r="P37" s="42"/>
    </row>
    <row r="38" spans="1:16" s="43" customFormat="1" ht="39" x14ac:dyDescent="0.25">
      <c r="A38" s="33" t="s">
        <v>396</v>
      </c>
      <c r="B38" s="31" t="s">
        <v>392</v>
      </c>
      <c r="C38" s="40">
        <v>33100000</v>
      </c>
      <c r="D38" s="17" t="s">
        <v>34</v>
      </c>
      <c r="E38" s="4" t="s">
        <v>230</v>
      </c>
      <c r="F38" s="26" t="s">
        <v>283</v>
      </c>
      <c r="G38" s="23" t="s">
        <v>34</v>
      </c>
      <c r="H38" s="33" t="s">
        <v>390</v>
      </c>
      <c r="I38" s="44" t="s">
        <v>207</v>
      </c>
      <c r="J38" s="41">
        <v>98310</v>
      </c>
      <c r="K38" s="41">
        <v>24577.5</v>
      </c>
      <c r="L38" s="41">
        <v>122887.5</v>
      </c>
      <c r="M38" s="45" t="s">
        <v>393</v>
      </c>
      <c r="N38" s="41" t="s">
        <v>34</v>
      </c>
      <c r="O38" s="42"/>
      <c r="P38" s="42"/>
    </row>
    <row r="39" spans="1:16" ht="29.25" x14ac:dyDescent="0.25">
      <c r="A39" s="37" t="s">
        <v>395</v>
      </c>
      <c r="B39" s="31" t="s">
        <v>394</v>
      </c>
      <c r="C39" s="40">
        <v>33192330</v>
      </c>
      <c r="D39" s="17" t="s">
        <v>34</v>
      </c>
      <c r="E39" s="51" t="s">
        <v>230</v>
      </c>
      <c r="F39" s="26" t="s">
        <v>397</v>
      </c>
      <c r="G39" s="10" t="s">
        <v>34</v>
      </c>
      <c r="H39" s="37" t="s">
        <v>398</v>
      </c>
      <c r="I39" s="38" t="s">
        <v>125</v>
      </c>
      <c r="J39" s="28">
        <v>23430</v>
      </c>
      <c r="K39" s="28">
        <v>5857.5</v>
      </c>
      <c r="L39" s="28">
        <v>29287.5</v>
      </c>
      <c r="M39" s="37" t="s">
        <v>399</v>
      </c>
      <c r="N39" s="28" t="s">
        <v>34</v>
      </c>
      <c r="O39" s="30"/>
      <c r="P39" s="30"/>
    </row>
    <row r="40" spans="1:16" ht="39" x14ac:dyDescent="0.25">
      <c r="A40" s="52" t="s">
        <v>439</v>
      </c>
      <c r="B40" s="31" t="s">
        <v>440</v>
      </c>
      <c r="C40" s="40">
        <v>48000000</v>
      </c>
      <c r="D40" s="17" t="s">
        <v>34</v>
      </c>
      <c r="E40" s="51" t="s">
        <v>230</v>
      </c>
      <c r="F40" s="26" t="s">
        <v>341</v>
      </c>
      <c r="G40" s="10" t="s">
        <v>34</v>
      </c>
      <c r="H40" s="37" t="s">
        <v>441</v>
      </c>
      <c r="I40" s="38" t="s">
        <v>125</v>
      </c>
      <c r="J40" s="28">
        <v>37000</v>
      </c>
      <c r="K40" s="28">
        <v>9250</v>
      </c>
      <c r="L40" s="28">
        <f t="shared" ref="L40:L49" si="0">J40+K40</f>
        <v>46250</v>
      </c>
      <c r="M40" s="35" t="s">
        <v>442</v>
      </c>
      <c r="N40" s="28">
        <f>L40</f>
        <v>46250</v>
      </c>
      <c r="O40" s="30"/>
      <c r="P40" s="30"/>
    </row>
    <row r="41" spans="1:16" ht="48.75" x14ac:dyDescent="0.25">
      <c r="A41" s="52" t="s">
        <v>445</v>
      </c>
      <c r="B41" s="31" t="s">
        <v>443</v>
      </c>
      <c r="C41" s="34">
        <v>33141000</v>
      </c>
      <c r="D41" s="17" t="s">
        <v>34</v>
      </c>
      <c r="E41" s="51" t="s">
        <v>230</v>
      </c>
      <c r="F41" s="26" t="s">
        <v>444</v>
      </c>
      <c r="G41" s="10" t="s">
        <v>34</v>
      </c>
      <c r="H41" s="37" t="s">
        <v>446</v>
      </c>
      <c r="I41" s="38" t="s">
        <v>125</v>
      </c>
      <c r="J41" s="28">
        <v>37240</v>
      </c>
      <c r="K41" s="28">
        <v>9310</v>
      </c>
      <c r="L41" s="28">
        <f t="shared" si="0"/>
        <v>46550</v>
      </c>
      <c r="M41" s="35" t="s">
        <v>447</v>
      </c>
      <c r="N41" s="28" t="s">
        <v>34</v>
      </c>
      <c r="O41" s="30"/>
      <c r="P41" s="30"/>
    </row>
    <row r="42" spans="1:16" ht="48.75" x14ac:dyDescent="0.25">
      <c r="A42" s="52" t="s">
        <v>449</v>
      </c>
      <c r="B42" s="31" t="s">
        <v>448</v>
      </c>
      <c r="C42" s="34">
        <v>33124100</v>
      </c>
      <c r="D42" s="17" t="s">
        <v>34</v>
      </c>
      <c r="E42" s="51" t="s">
        <v>230</v>
      </c>
      <c r="F42" s="26" t="s">
        <v>286</v>
      </c>
      <c r="G42" s="10" t="s">
        <v>34</v>
      </c>
      <c r="H42" s="37" t="s">
        <v>450</v>
      </c>
      <c r="I42" s="38" t="s">
        <v>207</v>
      </c>
      <c r="J42" s="28">
        <v>69900</v>
      </c>
      <c r="K42" s="28">
        <v>17475</v>
      </c>
      <c r="L42" s="28">
        <f t="shared" si="0"/>
        <v>87375</v>
      </c>
      <c r="M42" s="35" t="s">
        <v>451</v>
      </c>
      <c r="N42" s="28" t="s">
        <v>34</v>
      </c>
      <c r="O42" s="30"/>
      <c r="P42" s="30"/>
    </row>
    <row r="43" spans="1:16" ht="39" x14ac:dyDescent="0.25">
      <c r="A43" s="52" t="s">
        <v>453</v>
      </c>
      <c r="B43" s="31" t="s">
        <v>452</v>
      </c>
      <c r="C43" s="34">
        <v>39310000</v>
      </c>
      <c r="D43" s="17" t="s">
        <v>34</v>
      </c>
      <c r="E43" s="51" t="s">
        <v>230</v>
      </c>
      <c r="F43" s="26" t="s">
        <v>301</v>
      </c>
      <c r="G43" s="10" t="s">
        <v>34</v>
      </c>
      <c r="H43" s="37" t="s">
        <v>454</v>
      </c>
      <c r="I43" s="38" t="s">
        <v>125</v>
      </c>
      <c r="J43" s="28">
        <v>28770</v>
      </c>
      <c r="K43" s="28">
        <v>7192.5</v>
      </c>
      <c r="L43" s="28">
        <f t="shared" si="0"/>
        <v>35962.5</v>
      </c>
      <c r="M43" s="35" t="s">
        <v>455</v>
      </c>
      <c r="N43" s="28" t="s">
        <v>34</v>
      </c>
      <c r="O43" s="30"/>
      <c r="P43" s="30"/>
    </row>
    <row r="44" spans="1:16" ht="48" customHeight="1" x14ac:dyDescent="0.25">
      <c r="A44" s="52" t="s">
        <v>458</v>
      </c>
      <c r="B44" s="31" t="s">
        <v>457</v>
      </c>
      <c r="C44" s="34">
        <v>33141000</v>
      </c>
      <c r="D44" s="17" t="s">
        <v>34</v>
      </c>
      <c r="E44" s="51" t="s">
        <v>230</v>
      </c>
      <c r="F44" s="26" t="s">
        <v>456</v>
      </c>
      <c r="G44" s="10" t="s">
        <v>34</v>
      </c>
      <c r="H44" s="37" t="s">
        <v>459</v>
      </c>
      <c r="I44" s="38" t="s">
        <v>45</v>
      </c>
      <c r="J44" s="28">
        <v>67860</v>
      </c>
      <c r="K44" s="28">
        <v>16965</v>
      </c>
      <c r="L44" s="28">
        <f t="shared" si="0"/>
        <v>84825</v>
      </c>
      <c r="M44" s="35" t="s">
        <v>460</v>
      </c>
      <c r="N44" s="28" t="s">
        <v>34</v>
      </c>
      <c r="O44" s="30"/>
      <c r="P44" s="30"/>
    </row>
    <row r="45" spans="1:16" ht="52.5" customHeight="1" x14ac:dyDescent="0.25">
      <c r="A45" s="52" t="s">
        <v>463</v>
      </c>
      <c r="B45" s="31" t="s">
        <v>461</v>
      </c>
      <c r="C45" s="34">
        <v>33141000</v>
      </c>
      <c r="D45" s="17" t="s">
        <v>34</v>
      </c>
      <c r="E45" s="51" t="s">
        <v>230</v>
      </c>
      <c r="F45" s="26" t="s">
        <v>462</v>
      </c>
      <c r="G45" s="10" t="s">
        <v>34</v>
      </c>
      <c r="H45" s="37" t="s">
        <v>464</v>
      </c>
      <c r="I45" s="38" t="s">
        <v>45</v>
      </c>
      <c r="J45" s="28">
        <v>29300</v>
      </c>
      <c r="K45" s="28">
        <v>7325</v>
      </c>
      <c r="L45" s="28">
        <f t="shared" si="0"/>
        <v>36625</v>
      </c>
      <c r="M45" s="35" t="s">
        <v>465</v>
      </c>
      <c r="N45" s="28" t="s">
        <v>34</v>
      </c>
      <c r="O45" s="30"/>
      <c r="P45" s="30"/>
    </row>
    <row r="46" spans="1:16" ht="48.75" x14ac:dyDescent="0.25">
      <c r="A46" s="52" t="s">
        <v>467</v>
      </c>
      <c r="B46" s="31" t="s">
        <v>466</v>
      </c>
      <c r="C46" s="34">
        <v>33141000</v>
      </c>
      <c r="D46" s="17" t="s">
        <v>34</v>
      </c>
      <c r="E46" s="51" t="s">
        <v>230</v>
      </c>
      <c r="F46" s="26" t="s">
        <v>55</v>
      </c>
      <c r="G46" s="10" t="s">
        <v>34</v>
      </c>
      <c r="H46" s="37" t="s">
        <v>464</v>
      </c>
      <c r="I46" s="38" t="s">
        <v>45</v>
      </c>
      <c r="J46" s="28">
        <v>32600</v>
      </c>
      <c r="K46" s="28">
        <v>8150</v>
      </c>
      <c r="L46" s="28">
        <f t="shared" si="0"/>
        <v>40750</v>
      </c>
      <c r="M46" s="35" t="s">
        <v>465</v>
      </c>
      <c r="N46" s="28" t="s">
        <v>34</v>
      </c>
      <c r="O46" s="30"/>
      <c r="P46" s="30"/>
    </row>
    <row r="47" spans="1:16" ht="48.75" x14ac:dyDescent="0.25">
      <c r="A47" s="52" t="s">
        <v>470</v>
      </c>
      <c r="B47" s="31" t="s">
        <v>468</v>
      </c>
      <c r="C47" s="34">
        <v>33141000</v>
      </c>
      <c r="D47" s="17" t="s">
        <v>34</v>
      </c>
      <c r="E47" s="51" t="s">
        <v>230</v>
      </c>
      <c r="F47" s="26" t="s">
        <v>469</v>
      </c>
      <c r="G47" s="10" t="s">
        <v>34</v>
      </c>
      <c r="H47" s="37" t="s">
        <v>471</v>
      </c>
      <c r="I47" s="38" t="s">
        <v>45</v>
      </c>
      <c r="J47" s="28">
        <v>30830.799999999999</v>
      </c>
      <c r="K47" s="28">
        <v>7707.7</v>
      </c>
      <c r="L47" s="28">
        <f t="shared" si="0"/>
        <v>38538.5</v>
      </c>
      <c r="M47" s="35" t="s">
        <v>472</v>
      </c>
      <c r="N47" s="28" t="s">
        <v>34</v>
      </c>
      <c r="O47" s="30"/>
      <c r="P47" s="30"/>
    </row>
    <row r="48" spans="1:16" ht="39" x14ac:dyDescent="0.25">
      <c r="A48" s="52" t="s">
        <v>474</v>
      </c>
      <c r="B48" s="31" t="s">
        <v>473</v>
      </c>
      <c r="C48" s="34">
        <v>42999200</v>
      </c>
      <c r="D48" s="17" t="s">
        <v>34</v>
      </c>
      <c r="E48" s="51" t="s">
        <v>230</v>
      </c>
      <c r="F48" s="26" t="s">
        <v>475</v>
      </c>
      <c r="G48" s="10" t="s">
        <v>34</v>
      </c>
      <c r="H48" s="37" t="s">
        <v>257</v>
      </c>
      <c r="I48" s="38" t="s">
        <v>207</v>
      </c>
      <c r="J48" s="28">
        <v>40000</v>
      </c>
      <c r="K48" s="28">
        <v>10000</v>
      </c>
      <c r="L48" s="28">
        <f t="shared" si="0"/>
        <v>50000</v>
      </c>
      <c r="M48" s="35" t="s">
        <v>258</v>
      </c>
      <c r="N48" s="28" t="s">
        <v>34</v>
      </c>
      <c r="O48" s="30"/>
      <c r="P48" s="30"/>
    </row>
    <row r="49" spans="1:16" ht="39" x14ac:dyDescent="0.25">
      <c r="A49" s="52" t="s">
        <v>478</v>
      </c>
      <c r="B49" s="31" t="s">
        <v>476</v>
      </c>
      <c r="C49" s="34">
        <v>30199000</v>
      </c>
      <c r="D49" s="17" t="s">
        <v>34</v>
      </c>
      <c r="E49" s="51" t="s">
        <v>230</v>
      </c>
      <c r="F49" s="26" t="s">
        <v>477</v>
      </c>
      <c r="G49" s="10" t="s">
        <v>34</v>
      </c>
      <c r="H49" s="37" t="s">
        <v>446</v>
      </c>
      <c r="I49" s="38" t="s">
        <v>45</v>
      </c>
      <c r="J49" s="28">
        <v>53232.6</v>
      </c>
      <c r="K49" s="28">
        <v>13308.15</v>
      </c>
      <c r="L49" s="28">
        <f t="shared" si="0"/>
        <v>66540.75</v>
      </c>
      <c r="M49" s="35" t="s">
        <v>446</v>
      </c>
      <c r="N49" s="28" t="s">
        <v>34</v>
      </c>
      <c r="O49" s="30"/>
      <c r="P49" s="30"/>
    </row>
    <row r="50" spans="1:16" ht="39" x14ac:dyDescent="0.25">
      <c r="A50" s="52" t="s">
        <v>488</v>
      </c>
      <c r="B50" s="31" t="s">
        <v>489</v>
      </c>
      <c r="C50" s="34">
        <v>33100000</v>
      </c>
      <c r="D50" s="17" t="s">
        <v>34</v>
      </c>
      <c r="E50" s="51" t="s">
        <v>230</v>
      </c>
      <c r="F50" s="26" t="s">
        <v>283</v>
      </c>
      <c r="G50" s="10" t="s">
        <v>34</v>
      </c>
      <c r="H50" s="37" t="s">
        <v>441</v>
      </c>
      <c r="I50" s="38" t="s">
        <v>402</v>
      </c>
      <c r="J50" s="28">
        <f>26580+13065+14944</f>
        <v>54589</v>
      </c>
      <c r="K50" s="28">
        <f>L50-J50</f>
        <v>13647.25</v>
      </c>
      <c r="L50" s="28">
        <f>J50*1.25</f>
        <v>68236.25</v>
      </c>
      <c r="M50" s="35" t="s">
        <v>107</v>
      </c>
      <c r="N50" s="28" t="s">
        <v>34</v>
      </c>
      <c r="O50" s="30"/>
      <c r="P50" s="30"/>
    </row>
    <row r="51" spans="1:16" ht="78" x14ac:dyDescent="0.25">
      <c r="A51" s="52" t="s">
        <v>492</v>
      </c>
      <c r="B51" s="31" t="s">
        <v>490</v>
      </c>
      <c r="C51" s="34">
        <v>33124110</v>
      </c>
      <c r="D51" s="17" t="s">
        <v>34</v>
      </c>
      <c r="E51" s="51" t="s">
        <v>230</v>
      </c>
      <c r="F51" s="26" t="s">
        <v>238</v>
      </c>
      <c r="G51" s="10" t="s">
        <v>34</v>
      </c>
      <c r="H51" s="37" t="s">
        <v>493</v>
      </c>
      <c r="I51" s="38" t="s">
        <v>491</v>
      </c>
      <c r="J51" s="28">
        <v>64540</v>
      </c>
      <c r="K51" s="28">
        <f>L51-J51</f>
        <v>16135</v>
      </c>
      <c r="L51" s="28">
        <f>J51*1.25</f>
        <v>80675</v>
      </c>
      <c r="M51" s="35" t="s">
        <v>494</v>
      </c>
      <c r="N51" s="28">
        <f>L51</f>
        <v>80675</v>
      </c>
      <c r="O51" s="30"/>
      <c r="P51" s="30"/>
    </row>
    <row r="52" spans="1:16" ht="39" x14ac:dyDescent="0.25">
      <c r="A52" s="37" t="s">
        <v>502</v>
      </c>
      <c r="B52" s="31" t="s">
        <v>500</v>
      </c>
      <c r="C52" s="40">
        <v>50420000</v>
      </c>
      <c r="D52" s="17" t="s">
        <v>34</v>
      </c>
      <c r="E52" s="51" t="s">
        <v>230</v>
      </c>
      <c r="F52" s="26" t="s">
        <v>501</v>
      </c>
      <c r="G52" s="10" t="s">
        <v>34</v>
      </c>
      <c r="H52" s="37" t="s">
        <v>503</v>
      </c>
      <c r="I52" s="38" t="s">
        <v>304</v>
      </c>
      <c r="J52" s="28">
        <v>48300</v>
      </c>
      <c r="K52" s="28">
        <v>12075</v>
      </c>
      <c r="L52" s="28">
        <f>J52+K52</f>
        <v>60375</v>
      </c>
      <c r="M52" s="37" t="s">
        <v>504</v>
      </c>
      <c r="N52" s="28">
        <v>60375</v>
      </c>
      <c r="O52" s="30"/>
      <c r="P52" s="30"/>
    </row>
    <row r="53" spans="1:16" ht="48.75" x14ac:dyDescent="0.25">
      <c r="A53" s="37" t="s">
        <v>506</v>
      </c>
      <c r="B53" s="31" t="s">
        <v>505</v>
      </c>
      <c r="C53" s="40">
        <v>50420000</v>
      </c>
      <c r="D53" s="17" t="s">
        <v>34</v>
      </c>
      <c r="E53" s="51" t="s">
        <v>230</v>
      </c>
      <c r="F53" s="26" t="s">
        <v>507</v>
      </c>
      <c r="G53" s="10" t="s">
        <v>34</v>
      </c>
      <c r="H53" s="37" t="s">
        <v>503</v>
      </c>
      <c r="I53" s="38" t="s">
        <v>304</v>
      </c>
      <c r="J53" s="28">
        <f>L53/1.25</f>
        <v>53730</v>
      </c>
      <c r="K53" s="28">
        <f>L53-J53</f>
        <v>13432.5</v>
      </c>
      <c r="L53" s="28">
        <v>67162.5</v>
      </c>
      <c r="M53" s="37" t="s">
        <v>508</v>
      </c>
      <c r="N53" s="28">
        <f>L53</f>
        <v>67162.5</v>
      </c>
      <c r="O53" s="30"/>
      <c r="P53" s="30"/>
    </row>
    <row r="54" spans="1:16" ht="29.25" x14ac:dyDescent="0.25">
      <c r="A54" s="37" t="s">
        <v>512</v>
      </c>
      <c r="B54" s="31" t="s">
        <v>509</v>
      </c>
      <c r="C54" s="40"/>
      <c r="D54" s="17" t="s">
        <v>34</v>
      </c>
      <c r="E54" s="51" t="s">
        <v>230</v>
      </c>
      <c r="F54" s="26" t="s">
        <v>513</v>
      </c>
      <c r="G54" s="10" t="s">
        <v>34</v>
      </c>
      <c r="H54" s="37" t="s">
        <v>510</v>
      </c>
      <c r="I54" s="38" t="s">
        <v>207</v>
      </c>
      <c r="J54" s="28">
        <f>L54/1.25</f>
        <v>29514</v>
      </c>
      <c r="K54" s="28">
        <f>L54-J54</f>
        <v>7378.5</v>
      </c>
      <c r="L54" s="28">
        <v>36892.5</v>
      </c>
      <c r="M54" s="37" t="s">
        <v>511</v>
      </c>
      <c r="N54" s="28">
        <f>L54</f>
        <v>36892.5</v>
      </c>
      <c r="O54" s="30"/>
      <c r="P54" s="30"/>
    </row>
    <row r="55" spans="1:16" s="56" customFormat="1" ht="48.75" x14ac:dyDescent="0.25">
      <c r="A55" s="37" t="s">
        <v>548</v>
      </c>
      <c r="B55" s="31" t="s">
        <v>549</v>
      </c>
      <c r="C55" s="40">
        <v>33100000</v>
      </c>
      <c r="D55" s="17" t="s">
        <v>34</v>
      </c>
      <c r="E55" s="51" t="s">
        <v>230</v>
      </c>
      <c r="F55" s="53" t="s">
        <v>286</v>
      </c>
      <c r="G55" s="10" t="s">
        <v>34</v>
      </c>
      <c r="H55" s="37" t="s">
        <v>550</v>
      </c>
      <c r="I55" s="38" t="s">
        <v>207</v>
      </c>
      <c r="J55" s="54">
        <f t="shared" ref="J55:J75" si="1">L55/1.25</f>
        <v>36290.752</v>
      </c>
      <c r="K55" s="54">
        <f t="shared" ref="K55:K75" si="2">L55-J55</f>
        <v>9072.6880000000019</v>
      </c>
      <c r="L55" s="54">
        <v>45363.44</v>
      </c>
      <c r="M55" s="37" t="s">
        <v>551</v>
      </c>
      <c r="N55" s="54">
        <f t="shared" ref="N55:N64" si="3">L55</f>
        <v>45363.44</v>
      </c>
      <c r="O55" s="55"/>
      <c r="P55" s="55"/>
    </row>
    <row r="56" spans="1:16" s="56" customFormat="1" ht="29.25" x14ac:dyDescent="0.25">
      <c r="A56" s="37" t="s">
        <v>554</v>
      </c>
      <c r="B56" s="31" t="s">
        <v>552</v>
      </c>
      <c r="C56" s="40">
        <v>38519200</v>
      </c>
      <c r="D56" s="17" t="s">
        <v>34</v>
      </c>
      <c r="E56" s="51" t="s">
        <v>230</v>
      </c>
      <c r="F56" s="53" t="s">
        <v>522</v>
      </c>
      <c r="G56" s="10" t="s">
        <v>34</v>
      </c>
      <c r="H56" s="37" t="s">
        <v>308</v>
      </c>
      <c r="I56" s="38" t="s">
        <v>207</v>
      </c>
      <c r="J56" s="54">
        <f t="shared" si="1"/>
        <v>30760</v>
      </c>
      <c r="K56" s="54">
        <f t="shared" si="2"/>
        <v>7690</v>
      </c>
      <c r="L56" s="54">
        <v>38450</v>
      </c>
      <c r="M56" s="37" t="s">
        <v>553</v>
      </c>
      <c r="N56" s="54">
        <f t="shared" si="3"/>
        <v>38450</v>
      </c>
      <c r="O56" s="55"/>
      <c r="P56" s="55"/>
    </row>
    <row r="57" spans="1:16" s="56" customFormat="1" ht="39" x14ac:dyDescent="0.25">
      <c r="A57" s="37" t="s">
        <v>556</v>
      </c>
      <c r="B57" s="31" t="s">
        <v>555</v>
      </c>
      <c r="C57" s="40">
        <v>39717200</v>
      </c>
      <c r="D57" s="17" t="s">
        <v>34</v>
      </c>
      <c r="E57" s="51" t="s">
        <v>230</v>
      </c>
      <c r="F57" s="53" t="s">
        <v>559</v>
      </c>
      <c r="G57" s="10" t="s">
        <v>34</v>
      </c>
      <c r="H57" s="37" t="s">
        <v>557</v>
      </c>
      <c r="I57" s="38" t="s">
        <v>207</v>
      </c>
      <c r="J57" s="54">
        <f t="shared" si="1"/>
        <v>59800</v>
      </c>
      <c r="K57" s="54">
        <f t="shared" si="2"/>
        <v>14950</v>
      </c>
      <c r="L57" s="54">
        <v>74750</v>
      </c>
      <c r="M57" s="37" t="s">
        <v>107</v>
      </c>
      <c r="N57" s="54">
        <f t="shared" si="3"/>
        <v>74750</v>
      </c>
      <c r="O57" s="55"/>
      <c r="P57" s="55"/>
    </row>
    <row r="58" spans="1:16" s="56" customFormat="1" ht="19.5" x14ac:dyDescent="0.25">
      <c r="A58" s="37" t="s">
        <v>561</v>
      </c>
      <c r="B58" s="31" t="s">
        <v>558</v>
      </c>
      <c r="C58" s="40">
        <v>30232110</v>
      </c>
      <c r="D58" s="17" t="s">
        <v>34</v>
      </c>
      <c r="E58" s="51" t="s">
        <v>230</v>
      </c>
      <c r="F58" s="53" t="s">
        <v>560</v>
      </c>
      <c r="G58" s="10" t="s">
        <v>34</v>
      </c>
      <c r="H58" s="37" t="s">
        <v>562</v>
      </c>
      <c r="I58" s="38" t="s">
        <v>207</v>
      </c>
      <c r="J58" s="54">
        <f t="shared" si="1"/>
        <v>32800</v>
      </c>
      <c r="K58" s="54">
        <f t="shared" si="2"/>
        <v>8200</v>
      </c>
      <c r="L58" s="54">
        <v>41000</v>
      </c>
      <c r="M58" s="35" t="s">
        <v>471</v>
      </c>
      <c r="N58" s="54">
        <f t="shared" si="3"/>
        <v>41000</v>
      </c>
      <c r="O58" s="55"/>
      <c r="P58" s="55"/>
    </row>
    <row r="59" spans="1:16" s="56" customFormat="1" ht="19.5" x14ac:dyDescent="0.25">
      <c r="A59" s="37" t="s">
        <v>564</v>
      </c>
      <c r="B59" s="31" t="s">
        <v>563</v>
      </c>
      <c r="C59" s="40">
        <v>30231300</v>
      </c>
      <c r="D59" s="17" t="s">
        <v>34</v>
      </c>
      <c r="E59" s="51" t="s">
        <v>230</v>
      </c>
      <c r="F59" s="53" t="s">
        <v>560</v>
      </c>
      <c r="G59" s="10" t="s">
        <v>34</v>
      </c>
      <c r="H59" s="37" t="s">
        <v>562</v>
      </c>
      <c r="I59" s="38" t="s">
        <v>207</v>
      </c>
      <c r="J59" s="54">
        <f t="shared" si="1"/>
        <v>45400</v>
      </c>
      <c r="K59" s="54">
        <f t="shared" si="2"/>
        <v>11350</v>
      </c>
      <c r="L59" s="54">
        <v>56750</v>
      </c>
      <c r="M59" s="35" t="s">
        <v>565</v>
      </c>
      <c r="N59" s="54">
        <f t="shared" si="3"/>
        <v>56750</v>
      </c>
      <c r="O59" s="55"/>
      <c r="P59" s="55"/>
    </row>
    <row r="60" spans="1:16" s="56" customFormat="1" ht="39" x14ac:dyDescent="0.25">
      <c r="A60" s="37" t="s">
        <v>567</v>
      </c>
      <c r="B60" s="31" t="s">
        <v>566</v>
      </c>
      <c r="C60" s="40">
        <v>30213000</v>
      </c>
      <c r="D60" s="17" t="s">
        <v>34</v>
      </c>
      <c r="E60" s="51" t="s">
        <v>230</v>
      </c>
      <c r="F60" s="53" t="s">
        <v>560</v>
      </c>
      <c r="G60" s="10" t="s">
        <v>34</v>
      </c>
      <c r="H60" s="37" t="s">
        <v>562</v>
      </c>
      <c r="I60" s="38" t="s">
        <v>569</v>
      </c>
      <c r="J60" s="54">
        <f t="shared" si="1"/>
        <v>58134.400000000001</v>
      </c>
      <c r="K60" s="54">
        <f t="shared" si="2"/>
        <v>14533.599999999999</v>
      </c>
      <c r="L60" s="54">
        <v>72668</v>
      </c>
      <c r="M60" s="35" t="s">
        <v>370</v>
      </c>
      <c r="N60" s="54">
        <f t="shared" si="3"/>
        <v>72668</v>
      </c>
      <c r="O60" s="55"/>
      <c r="P60" s="57" t="s">
        <v>568</v>
      </c>
    </row>
    <row r="61" spans="1:16" s="56" customFormat="1" ht="19.5" x14ac:dyDescent="0.25">
      <c r="A61" s="37" t="s">
        <v>571</v>
      </c>
      <c r="B61" s="58" t="s">
        <v>570</v>
      </c>
      <c r="C61" s="59">
        <v>39122100</v>
      </c>
      <c r="D61" s="60" t="s">
        <v>34</v>
      </c>
      <c r="E61" s="61" t="s">
        <v>230</v>
      </c>
      <c r="F61" s="53" t="s">
        <v>572</v>
      </c>
      <c r="G61" s="10" t="s">
        <v>34</v>
      </c>
      <c r="H61" s="37" t="s">
        <v>557</v>
      </c>
      <c r="I61" s="38" t="s">
        <v>45</v>
      </c>
      <c r="J61" s="54">
        <f t="shared" si="1"/>
        <v>9980</v>
      </c>
      <c r="K61" s="54">
        <f t="shared" si="2"/>
        <v>2495</v>
      </c>
      <c r="L61" s="54">
        <v>12475</v>
      </c>
      <c r="M61" s="35" t="s">
        <v>402</v>
      </c>
      <c r="N61" s="54">
        <f t="shared" si="3"/>
        <v>12475</v>
      </c>
      <c r="O61" s="55"/>
      <c r="P61" s="57"/>
    </row>
    <row r="62" spans="1:16" s="56" customFormat="1" ht="29.25" x14ac:dyDescent="0.25">
      <c r="A62" s="37" t="s">
        <v>574</v>
      </c>
      <c r="B62" s="62"/>
      <c r="C62" s="63"/>
      <c r="D62" s="63"/>
      <c r="E62" s="64"/>
      <c r="F62" s="53" t="s">
        <v>573</v>
      </c>
      <c r="G62" s="10" t="s">
        <v>34</v>
      </c>
      <c r="H62" s="37" t="s">
        <v>557</v>
      </c>
      <c r="I62" s="38" t="s">
        <v>45</v>
      </c>
      <c r="J62" s="54">
        <f t="shared" si="1"/>
        <v>15292</v>
      </c>
      <c r="K62" s="54">
        <f t="shared" si="2"/>
        <v>3823</v>
      </c>
      <c r="L62" s="54">
        <v>19115</v>
      </c>
      <c r="M62" s="35" t="s">
        <v>402</v>
      </c>
      <c r="N62" s="54">
        <f t="shared" si="3"/>
        <v>19115</v>
      </c>
      <c r="O62" s="55"/>
      <c r="P62" s="57"/>
    </row>
    <row r="63" spans="1:16" s="56" customFormat="1" ht="39" x14ac:dyDescent="0.25">
      <c r="A63" s="37" t="s">
        <v>575</v>
      </c>
      <c r="B63" s="65"/>
      <c r="C63" s="65"/>
      <c r="D63" s="66"/>
      <c r="E63" s="67"/>
      <c r="F63" s="53" t="s">
        <v>301</v>
      </c>
      <c r="G63" s="10" t="s">
        <v>34</v>
      </c>
      <c r="H63" s="37" t="s">
        <v>557</v>
      </c>
      <c r="I63" s="38" t="s">
        <v>45</v>
      </c>
      <c r="J63" s="54">
        <f t="shared" si="1"/>
        <v>9300</v>
      </c>
      <c r="K63" s="54">
        <f t="shared" si="2"/>
        <v>2325</v>
      </c>
      <c r="L63" s="54">
        <f>1975+9650</f>
        <v>11625</v>
      </c>
      <c r="M63" s="35" t="s">
        <v>402</v>
      </c>
      <c r="N63" s="54">
        <f t="shared" si="3"/>
        <v>11625</v>
      </c>
      <c r="O63" s="55"/>
      <c r="P63" s="57" t="s">
        <v>568</v>
      </c>
    </row>
    <row r="64" spans="1:16" s="69" customFormat="1" ht="39" x14ac:dyDescent="0.2">
      <c r="A64" s="37" t="s">
        <v>577</v>
      </c>
      <c r="B64" s="68" t="s">
        <v>576</v>
      </c>
      <c r="C64" s="29">
        <v>39113000</v>
      </c>
      <c r="D64" s="17" t="s">
        <v>34</v>
      </c>
      <c r="E64" s="51" t="s">
        <v>230</v>
      </c>
      <c r="F64" s="53" t="s">
        <v>301</v>
      </c>
      <c r="G64" s="10" t="s">
        <v>34</v>
      </c>
      <c r="H64" s="37" t="s">
        <v>557</v>
      </c>
      <c r="I64" s="38" t="s">
        <v>45</v>
      </c>
      <c r="J64" s="54">
        <f t="shared" si="1"/>
        <v>28479.599999999999</v>
      </c>
      <c r="K64" s="54">
        <f t="shared" si="2"/>
        <v>7119.9000000000015</v>
      </c>
      <c r="L64" s="54">
        <f>23137.5+4900+4450+3112</f>
        <v>35599.5</v>
      </c>
      <c r="M64" s="35" t="s">
        <v>402</v>
      </c>
      <c r="N64" s="54">
        <f t="shared" si="3"/>
        <v>35599.5</v>
      </c>
      <c r="O64" s="55"/>
      <c r="P64" s="57" t="s">
        <v>568</v>
      </c>
    </row>
    <row r="65" spans="1:16" s="69" customFormat="1" ht="39" x14ac:dyDescent="0.2">
      <c r="A65" s="57" t="s">
        <v>578</v>
      </c>
      <c r="B65" s="70" t="s">
        <v>579</v>
      </c>
      <c r="C65" s="71">
        <v>33141000</v>
      </c>
      <c r="D65" s="60" t="s">
        <v>34</v>
      </c>
      <c r="E65" s="61" t="s">
        <v>230</v>
      </c>
      <c r="F65" s="53" t="s">
        <v>580</v>
      </c>
      <c r="G65" s="10" t="s">
        <v>34</v>
      </c>
      <c r="H65" s="37" t="s">
        <v>557</v>
      </c>
      <c r="I65" s="38" t="s">
        <v>45</v>
      </c>
      <c r="J65" s="54">
        <f t="shared" si="1"/>
        <v>36956.800000000003</v>
      </c>
      <c r="K65" s="54">
        <f t="shared" si="2"/>
        <v>9239.1999999999971</v>
      </c>
      <c r="L65" s="54">
        <v>46196</v>
      </c>
      <c r="M65" s="35" t="s">
        <v>402</v>
      </c>
      <c r="N65" s="54" t="s">
        <v>34</v>
      </c>
      <c r="O65" s="55"/>
      <c r="P65" s="57" t="s">
        <v>568</v>
      </c>
    </row>
    <row r="66" spans="1:16" s="69" customFormat="1" ht="39" x14ac:dyDescent="0.2">
      <c r="A66" s="57" t="s">
        <v>578</v>
      </c>
      <c r="B66" s="72"/>
      <c r="C66" s="73"/>
      <c r="D66" s="66"/>
      <c r="E66" s="67"/>
      <c r="F66" s="53" t="s">
        <v>581</v>
      </c>
      <c r="G66" s="10" t="s">
        <v>34</v>
      </c>
      <c r="H66" s="37" t="s">
        <v>557</v>
      </c>
      <c r="I66" s="38" t="s">
        <v>45</v>
      </c>
      <c r="J66" s="54">
        <f t="shared" si="1"/>
        <v>6505</v>
      </c>
      <c r="K66" s="54">
        <f t="shared" si="2"/>
        <v>1626.25</v>
      </c>
      <c r="L66" s="54">
        <v>8131.25</v>
      </c>
      <c r="M66" s="35" t="s">
        <v>402</v>
      </c>
      <c r="N66" s="54" t="s">
        <v>34</v>
      </c>
      <c r="O66" s="55"/>
      <c r="P66" s="57" t="s">
        <v>568</v>
      </c>
    </row>
    <row r="67" spans="1:16" s="69" customFormat="1" ht="39" x14ac:dyDescent="0.2">
      <c r="A67" s="57" t="s">
        <v>578</v>
      </c>
      <c r="B67" s="68" t="s">
        <v>582</v>
      </c>
      <c r="C67" s="30">
        <v>33192500</v>
      </c>
      <c r="D67" s="17" t="s">
        <v>34</v>
      </c>
      <c r="E67" s="51" t="s">
        <v>230</v>
      </c>
      <c r="F67" s="53" t="s">
        <v>583</v>
      </c>
      <c r="G67" s="10" t="s">
        <v>34</v>
      </c>
      <c r="H67" s="37" t="s">
        <v>557</v>
      </c>
      <c r="I67" s="38" t="s">
        <v>45</v>
      </c>
      <c r="J67" s="54">
        <f t="shared" si="1"/>
        <v>180831.2</v>
      </c>
      <c r="K67" s="54">
        <f t="shared" si="2"/>
        <v>45207.799999999988</v>
      </c>
      <c r="L67" s="54">
        <v>226039</v>
      </c>
      <c r="M67" s="35" t="s">
        <v>402</v>
      </c>
      <c r="N67" s="54" t="s">
        <v>34</v>
      </c>
      <c r="O67" s="55"/>
      <c r="P67" s="57" t="s">
        <v>568</v>
      </c>
    </row>
    <row r="68" spans="1:16" s="69" customFormat="1" ht="39" x14ac:dyDescent="0.2">
      <c r="A68" s="57" t="s">
        <v>578</v>
      </c>
      <c r="B68" s="68" t="s">
        <v>584</v>
      </c>
      <c r="C68" s="30">
        <v>24300000</v>
      </c>
      <c r="D68" s="17" t="s">
        <v>34</v>
      </c>
      <c r="E68" s="51" t="s">
        <v>230</v>
      </c>
      <c r="F68" s="53" t="s">
        <v>43</v>
      </c>
      <c r="G68" s="10" t="s">
        <v>34</v>
      </c>
      <c r="H68" s="37" t="s">
        <v>557</v>
      </c>
      <c r="I68" s="38" t="s">
        <v>45</v>
      </c>
      <c r="J68" s="54">
        <f t="shared" si="1"/>
        <v>50093.599999999999</v>
      </c>
      <c r="K68" s="54">
        <f t="shared" si="2"/>
        <v>12523.400000000001</v>
      </c>
      <c r="L68" s="54">
        <f>43517+19100</f>
        <v>62617</v>
      </c>
      <c r="M68" s="35" t="s">
        <v>402</v>
      </c>
      <c r="N68" s="54" t="s">
        <v>34</v>
      </c>
      <c r="O68" s="55"/>
      <c r="P68" s="57" t="s">
        <v>568</v>
      </c>
    </row>
    <row r="69" spans="1:16" ht="68.25" x14ac:dyDescent="0.25">
      <c r="A69" s="57" t="s">
        <v>578</v>
      </c>
      <c r="B69" s="57" t="s">
        <v>586</v>
      </c>
      <c r="C69" s="29">
        <v>33697110</v>
      </c>
      <c r="D69" s="17" t="s">
        <v>34</v>
      </c>
      <c r="E69" s="51" t="s">
        <v>230</v>
      </c>
      <c r="F69" s="68" t="s">
        <v>55</v>
      </c>
      <c r="G69" s="10" t="s">
        <v>34</v>
      </c>
      <c r="H69" s="37" t="s">
        <v>557</v>
      </c>
      <c r="I69" s="38" t="s">
        <v>45</v>
      </c>
      <c r="J69" s="28">
        <f t="shared" si="1"/>
        <v>61056</v>
      </c>
      <c r="K69" s="28">
        <f t="shared" si="2"/>
        <v>15264</v>
      </c>
      <c r="L69" s="28">
        <f>27320+49000</f>
        <v>76320</v>
      </c>
      <c r="M69" s="35" t="s">
        <v>402</v>
      </c>
      <c r="N69" s="74" t="s">
        <v>34</v>
      </c>
      <c r="O69" s="75"/>
      <c r="P69" s="75"/>
    </row>
    <row r="70" spans="1:16" ht="48.75" x14ac:dyDescent="0.25">
      <c r="A70" s="57" t="s">
        <v>578</v>
      </c>
      <c r="B70" s="57" t="s">
        <v>587</v>
      </c>
      <c r="C70" s="29">
        <v>33141000</v>
      </c>
      <c r="D70" s="17" t="s">
        <v>34</v>
      </c>
      <c r="E70" s="51" t="s">
        <v>230</v>
      </c>
      <c r="F70" s="68" t="s">
        <v>585</v>
      </c>
      <c r="G70" s="10" t="s">
        <v>34</v>
      </c>
      <c r="H70" s="37" t="s">
        <v>557</v>
      </c>
      <c r="I70" s="38" t="s">
        <v>45</v>
      </c>
      <c r="J70" s="28">
        <f t="shared" si="1"/>
        <v>44190.400000000001</v>
      </c>
      <c r="K70" s="28">
        <f t="shared" si="2"/>
        <v>11047.599999999999</v>
      </c>
      <c r="L70" s="28">
        <v>55238</v>
      </c>
      <c r="M70" s="35" t="s">
        <v>402</v>
      </c>
      <c r="N70" s="74" t="s">
        <v>34</v>
      </c>
      <c r="O70" s="75"/>
      <c r="P70" s="75"/>
    </row>
    <row r="71" spans="1:16" ht="29.25" x14ac:dyDescent="0.25">
      <c r="A71" s="57" t="s">
        <v>578</v>
      </c>
      <c r="B71" s="57" t="s">
        <v>590</v>
      </c>
      <c r="C71" s="29">
        <v>33184200</v>
      </c>
      <c r="D71" s="17" t="s">
        <v>34</v>
      </c>
      <c r="E71" s="51" t="s">
        <v>230</v>
      </c>
      <c r="F71" s="76" t="s">
        <v>247</v>
      </c>
      <c r="G71" s="10" t="s">
        <v>34</v>
      </c>
      <c r="H71" s="37" t="s">
        <v>557</v>
      </c>
      <c r="I71" s="38" t="s">
        <v>45</v>
      </c>
      <c r="J71" s="28">
        <f t="shared" si="1"/>
        <v>44744</v>
      </c>
      <c r="K71" s="28">
        <f t="shared" si="2"/>
        <v>11186</v>
      </c>
      <c r="L71" s="28">
        <v>55930</v>
      </c>
      <c r="M71" s="35" t="s">
        <v>402</v>
      </c>
      <c r="N71" s="74" t="s">
        <v>34</v>
      </c>
      <c r="O71" s="75"/>
      <c r="P71" s="75"/>
    </row>
    <row r="72" spans="1:16" ht="39" x14ac:dyDescent="0.25">
      <c r="A72" s="57" t="s">
        <v>588</v>
      </c>
      <c r="B72" s="57" t="s">
        <v>589</v>
      </c>
      <c r="C72" s="29">
        <v>33141000</v>
      </c>
      <c r="D72" s="17" t="s">
        <v>34</v>
      </c>
      <c r="E72" s="51" t="s">
        <v>230</v>
      </c>
      <c r="F72" s="76" t="s">
        <v>91</v>
      </c>
      <c r="G72" s="10" t="s">
        <v>34</v>
      </c>
      <c r="H72" s="37" t="s">
        <v>557</v>
      </c>
      <c r="I72" s="38" t="s">
        <v>45</v>
      </c>
      <c r="J72" s="28">
        <f t="shared" si="1"/>
        <v>24530.400000000001</v>
      </c>
      <c r="K72" s="28">
        <f t="shared" si="2"/>
        <v>6132.5999999999985</v>
      </c>
      <c r="L72" s="28">
        <v>30663</v>
      </c>
      <c r="M72" s="35" t="s">
        <v>402</v>
      </c>
      <c r="N72" s="74" t="s">
        <v>34</v>
      </c>
      <c r="O72" s="75"/>
      <c r="P72" s="75"/>
    </row>
    <row r="73" spans="1:16" ht="19.5" x14ac:dyDescent="0.25">
      <c r="A73" s="57" t="s">
        <v>578</v>
      </c>
      <c r="B73" s="57" t="s">
        <v>591</v>
      </c>
      <c r="C73" s="29">
        <v>33141615</v>
      </c>
      <c r="D73" s="17" t="s">
        <v>34</v>
      </c>
      <c r="E73" s="51" t="s">
        <v>230</v>
      </c>
      <c r="F73" s="76" t="s">
        <v>43</v>
      </c>
      <c r="G73" s="10" t="s">
        <v>34</v>
      </c>
      <c r="H73" s="37" t="s">
        <v>557</v>
      </c>
      <c r="I73" s="38" t="s">
        <v>45</v>
      </c>
      <c r="J73" s="28">
        <f t="shared" si="1"/>
        <v>63579.199999999997</v>
      </c>
      <c r="K73" s="28">
        <f t="shared" si="2"/>
        <v>15894.800000000003</v>
      </c>
      <c r="L73" s="28">
        <v>79474</v>
      </c>
      <c r="M73" s="35" t="s">
        <v>402</v>
      </c>
      <c r="N73" s="74" t="s">
        <v>34</v>
      </c>
      <c r="O73" s="75"/>
      <c r="P73" s="75"/>
    </row>
    <row r="74" spans="1:16" ht="19.5" x14ac:dyDescent="0.25">
      <c r="A74" s="57" t="s">
        <v>578</v>
      </c>
      <c r="B74" s="77" t="s">
        <v>592</v>
      </c>
      <c r="C74" s="71">
        <v>33141310</v>
      </c>
      <c r="D74" s="60" t="s">
        <v>34</v>
      </c>
      <c r="E74" s="61" t="s">
        <v>230</v>
      </c>
      <c r="F74" s="76" t="s">
        <v>43</v>
      </c>
      <c r="G74" s="10" t="s">
        <v>34</v>
      </c>
      <c r="H74" s="37" t="s">
        <v>557</v>
      </c>
      <c r="I74" s="38" t="s">
        <v>45</v>
      </c>
      <c r="J74" s="28">
        <f t="shared" si="1"/>
        <v>94189.6</v>
      </c>
      <c r="K74" s="28">
        <f t="shared" si="2"/>
        <v>23547.399999999994</v>
      </c>
      <c r="L74" s="28">
        <v>117737</v>
      </c>
      <c r="M74" s="35" t="s">
        <v>402</v>
      </c>
      <c r="N74" s="74" t="s">
        <v>34</v>
      </c>
      <c r="O74" s="75"/>
      <c r="P74" s="75"/>
    </row>
    <row r="75" spans="1:16" ht="19.5" x14ac:dyDescent="0.25">
      <c r="A75" s="57" t="s">
        <v>578</v>
      </c>
      <c r="B75" s="72"/>
      <c r="C75" s="73"/>
      <c r="D75" s="66"/>
      <c r="E75" s="67"/>
      <c r="F75" s="76" t="s">
        <v>291</v>
      </c>
      <c r="G75" s="10" t="s">
        <v>34</v>
      </c>
      <c r="H75" s="37" t="s">
        <v>557</v>
      </c>
      <c r="I75" s="38" t="s">
        <v>45</v>
      </c>
      <c r="J75" s="28">
        <f t="shared" si="1"/>
        <v>41175.199999999997</v>
      </c>
      <c r="K75" s="28">
        <f t="shared" si="2"/>
        <v>10293.800000000003</v>
      </c>
      <c r="L75" s="28">
        <v>51469</v>
      </c>
      <c r="M75" s="35" t="s">
        <v>402</v>
      </c>
      <c r="N75" s="74" t="s">
        <v>34</v>
      </c>
      <c r="O75" s="75"/>
      <c r="P75" s="75"/>
    </row>
    <row r="76" spans="1:16" ht="19.5" x14ac:dyDescent="0.25">
      <c r="A76" s="57" t="s">
        <v>578</v>
      </c>
      <c r="B76" s="77" t="s">
        <v>606</v>
      </c>
      <c r="C76" s="71">
        <v>33141000</v>
      </c>
      <c r="D76" s="60" t="s">
        <v>34</v>
      </c>
      <c r="E76" s="61" t="s">
        <v>230</v>
      </c>
      <c r="F76" s="76" t="s">
        <v>43</v>
      </c>
      <c r="G76" s="10" t="s">
        <v>34</v>
      </c>
      <c r="H76" s="37" t="s">
        <v>557</v>
      </c>
      <c r="I76" s="38" t="s">
        <v>45</v>
      </c>
      <c r="J76" s="28">
        <f t="shared" ref="J76:J103" si="4">L76/1.25</f>
        <v>29958.400000000001</v>
      </c>
      <c r="K76" s="28">
        <f t="shared" ref="K76:K103" si="5">L76-J76</f>
        <v>7489.5999999999985</v>
      </c>
      <c r="L76" s="28">
        <v>37448</v>
      </c>
      <c r="M76" s="35" t="s">
        <v>402</v>
      </c>
      <c r="N76" s="74" t="s">
        <v>34</v>
      </c>
      <c r="O76" s="75"/>
      <c r="P76" s="75"/>
    </row>
    <row r="77" spans="1:16" ht="39" x14ac:dyDescent="0.25">
      <c r="A77" s="57" t="s">
        <v>578</v>
      </c>
      <c r="B77" s="72"/>
      <c r="C77" s="73"/>
      <c r="D77" s="66"/>
      <c r="E77" s="67"/>
      <c r="F77" s="76" t="s">
        <v>91</v>
      </c>
      <c r="G77" s="10" t="s">
        <v>34</v>
      </c>
      <c r="H77" s="37" t="s">
        <v>557</v>
      </c>
      <c r="I77" s="38" t="s">
        <v>45</v>
      </c>
      <c r="J77" s="28">
        <f t="shared" si="4"/>
        <v>2675.2</v>
      </c>
      <c r="K77" s="28">
        <f t="shared" si="5"/>
        <v>668.80000000000018</v>
      </c>
      <c r="L77" s="28">
        <v>3344</v>
      </c>
      <c r="M77" s="35" t="s">
        <v>402</v>
      </c>
      <c r="N77" s="74" t="s">
        <v>34</v>
      </c>
      <c r="O77" s="75"/>
      <c r="P77" s="75"/>
    </row>
    <row r="78" spans="1:16" s="43" customFormat="1" ht="29.25" x14ac:dyDescent="0.25">
      <c r="A78" s="31" t="s">
        <v>578</v>
      </c>
      <c r="B78" s="31" t="s">
        <v>607</v>
      </c>
      <c r="C78" s="78">
        <v>33141000</v>
      </c>
      <c r="D78" s="79" t="s">
        <v>34</v>
      </c>
      <c r="E78" s="80" t="s">
        <v>230</v>
      </c>
      <c r="F78" s="81" t="s">
        <v>619</v>
      </c>
      <c r="G78" s="23" t="s">
        <v>34</v>
      </c>
      <c r="H78" s="33" t="s">
        <v>557</v>
      </c>
      <c r="I78" s="44" t="s">
        <v>45</v>
      </c>
      <c r="J78" s="41">
        <f t="shared" si="4"/>
        <v>51484</v>
      </c>
      <c r="K78" s="41">
        <f t="shared" si="5"/>
        <v>12871</v>
      </c>
      <c r="L78" s="41">
        <v>64355</v>
      </c>
      <c r="M78" s="45" t="s">
        <v>402</v>
      </c>
      <c r="N78" s="82" t="s">
        <v>34</v>
      </c>
      <c r="O78" s="83"/>
      <c r="P78" s="83"/>
    </row>
    <row r="79" spans="1:16" s="43" customFormat="1" ht="29.25" x14ac:dyDescent="0.25">
      <c r="A79" s="31" t="s">
        <v>578</v>
      </c>
      <c r="B79" s="31" t="s">
        <v>607</v>
      </c>
      <c r="C79" s="62"/>
      <c r="D79" s="63"/>
      <c r="E79" s="64"/>
      <c r="F79" s="81" t="s">
        <v>269</v>
      </c>
      <c r="G79" s="23" t="s">
        <v>34</v>
      </c>
      <c r="H79" s="33" t="s">
        <v>557</v>
      </c>
      <c r="I79" s="44" t="s">
        <v>45</v>
      </c>
      <c r="J79" s="41">
        <f t="shared" si="4"/>
        <v>8640</v>
      </c>
      <c r="K79" s="41">
        <f t="shared" si="5"/>
        <v>2160</v>
      </c>
      <c r="L79" s="41">
        <v>10800</v>
      </c>
      <c r="M79" s="45" t="s">
        <v>402</v>
      </c>
      <c r="N79" s="82" t="s">
        <v>34</v>
      </c>
      <c r="O79" s="83"/>
      <c r="P79" s="83"/>
    </row>
    <row r="80" spans="1:16" s="43" customFormat="1" ht="29.25" x14ac:dyDescent="0.25">
      <c r="A80" s="31" t="s">
        <v>578</v>
      </c>
      <c r="B80" s="31" t="s">
        <v>607</v>
      </c>
      <c r="C80" s="62"/>
      <c r="D80" s="63"/>
      <c r="E80" s="64"/>
      <c r="F80" s="81" t="s">
        <v>72</v>
      </c>
      <c r="G80" s="23" t="s">
        <v>34</v>
      </c>
      <c r="H80" s="33" t="s">
        <v>557</v>
      </c>
      <c r="I80" s="44" t="s">
        <v>45</v>
      </c>
      <c r="J80" s="41">
        <f t="shared" si="4"/>
        <v>3906.4</v>
      </c>
      <c r="K80" s="41">
        <f t="shared" si="5"/>
        <v>976.59999999999991</v>
      </c>
      <c r="L80" s="41">
        <v>4883</v>
      </c>
      <c r="M80" s="45" t="s">
        <v>402</v>
      </c>
      <c r="N80" s="82" t="s">
        <v>34</v>
      </c>
      <c r="O80" s="83"/>
      <c r="P80" s="83"/>
    </row>
    <row r="81" spans="1:16" s="43" customFormat="1" ht="29.25" x14ac:dyDescent="0.25">
      <c r="A81" s="31" t="s">
        <v>578</v>
      </c>
      <c r="B81" s="31" t="s">
        <v>607</v>
      </c>
      <c r="C81" s="73"/>
      <c r="D81" s="66"/>
      <c r="E81" s="84"/>
      <c r="F81" s="81" t="s">
        <v>620</v>
      </c>
      <c r="G81" s="23" t="s">
        <v>34</v>
      </c>
      <c r="H81" s="33" t="s">
        <v>557</v>
      </c>
      <c r="I81" s="44" t="s">
        <v>45</v>
      </c>
      <c r="J81" s="41">
        <f t="shared" si="4"/>
        <v>3016.8</v>
      </c>
      <c r="K81" s="41">
        <f t="shared" si="5"/>
        <v>754.19999999999982</v>
      </c>
      <c r="L81" s="41">
        <v>3771</v>
      </c>
      <c r="M81" s="45" t="s">
        <v>402</v>
      </c>
      <c r="N81" s="82" t="s">
        <v>34</v>
      </c>
      <c r="O81" s="83"/>
      <c r="P81" s="83"/>
    </row>
    <row r="82" spans="1:16" s="43" customFormat="1" ht="29.25" x14ac:dyDescent="0.25">
      <c r="A82" s="31" t="s">
        <v>578</v>
      </c>
      <c r="B82" s="31" t="s">
        <v>621</v>
      </c>
      <c r="C82" s="71">
        <v>33141320</v>
      </c>
      <c r="D82" s="85" t="s">
        <v>34</v>
      </c>
      <c r="E82" s="70" t="s">
        <v>230</v>
      </c>
      <c r="F82" s="81" t="s">
        <v>619</v>
      </c>
      <c r="G82" s="23" t="s">
        <v>34</v>
      </c>
      <c r="H82" s="33" t="s">
        <v>557</v>
      </c>
      <c r="I82" s="44" t="s">
        <v>45</v>
      </c>
      <c r="J82" s="41">
        <f t="shared" si="4"/>
        <v>28700</v>
      </c>
      <c r="K82" s="41">
        <f t="shared" si="5"/>
        <v>7175</v>
      </c>
      <c r="L82" s="41">
        <v>35875</v>
      </c>
      <c r="M82" s="45" t="s">
        <v>402</v>
      </c>
      <c r="N82" s="82" t="s">
        <v>34</v>
      </c>
      <c r="O82" s="83"/>
      <c r="P82" s="83"/>
    </row>
    <row r="83" spans="1:16" s="43" customFormat="1" ht="29.25" x14ac:dyDescent="0.25">
      <c r="A83" s="31" t="s">
        <v>578</v>
      </c>
      <c r="B83" s="31" t="s">
        <v>621</v>
      </c>
      <c r="C83" s="86"/>
      <c r="D83" s="62"/>
      <c r="E83" s="87"/>
      <c r="F83" s="81" t="s">
        <v>581</v>
      </c>
      <c r="G83" s="23" t="s">
        <v>34</v>
      </c>
      <c r="H83" s="33" t="s">
        <v>557</v>
      </c>
      <c r="I83" s="44" t="s">
        <v>45</v>
      </c>
      <c r="J83" s="41">
        <f t="shared" si="4"/>
        <v>19507.2</v>
      </c>
      <c r="K83" s="41">
        <f t="shared" si="5"/>
        <v>4876.7999999999993</v>
      </c>
      <c r="L83" s="41">
        <v>24384</v>
      </c>
      <c r="M83" s="45" t="s">
        <v>402</v>
      </c>
      <c r="N83" s="82" t="s">
        <v>34</v>
      </c>
      <c r="O83" s="83"/>
      <c r="P83" s="83"/>
    </row>
    <row r="84" spans="1:16" s="43" customFormat="1" ht="29.25" x14ac:dyDescent="0.25">
      <c r="A84" s="31" t="s">
        <v>578</v>
      </c>
      <c r="B84" s="31" t="s">
        <v>621</v>
      </c>
      <c r="C84" s="88"/>
      <c r="D84" s="73"/>
      <c r="E84" s="65"/>
      <c r="F84" s="81" t="s">
        <v>72</v>
      </c>
      <c r="G84" s="23" t="s">
        <v>34</v>
      </c>
      <c r="H84" s="33" t="s">
        <v>557</v>
      </c>
      <c r="I84" s="44" t="s">
        <v>45</v>
      </c>
      <c r="J84" s="41">
        <f t="shared" si="4"/>
        <v>18320.8</v>
      </c>
      <c r="K84" s="41">
        <f t="shared" si="5"/>
        <v>4580.2000000000007</v>
      </c>
      <c r="L84" s="41">
        <f>17338+5563</f>
        <v>22901</v>
      </c>
      <c r="M84" s="45" t="s">
        <v>402</v>
      </c>
      <c r="N84" s="82" t="s">
        <v>34</v>
      </c>
      <c r="O84" s="83"/>
      <c r="P84" s="83"/>
    </row>
    <row r="85" spans="1:16" s="43" customFormat="1" ht="39" x14ac:dyDescent="0.25">
      <c r="A85" s="31" t="s">
        <v>629</v>
      </c>
      <c r="B85" s="31" t="s">
        <v>622</v>
      </c>
      <c r="C85" s="71">
        <v>44321000</v>
      </c>
      <c r="D85" s="85" t="s">
        <v>34</v>
      </c>
      <c r="E85" s="70" t="s">
        <v>230</v>
      </c>
      <c r="F85" s="81" t="s">
        <v>623</v>
      </c>
      <c r="G85" s="23" t="s">
        <v>34</v>
      </c>
      <c r="H85" s="33" t="s">
        <v>557</v>
      </c>
      <c r="I85" s="44" t="s">
        <v>45</v>
      </c>
      <c r="J85" s="41">
        <f t="shared" si="4"/>
        <v>16940</v>
      </c>
      <c r="K85" s="41">
        <f t="shared" si="5"/>
        <v>4235</v>
      </c>
      <c r="L85" s="41">
        <v>21175</v>
      </c>
      <c r="M85" s="45" t="s">
        <v>402</v>
      </c>
      <c r="N85" s="82" t="s">
        <v>34</v>
      </c>
      <c r="O85" s="83"/>
      <c r="P85" s="83"/>
    </row>
    <row r="86" spans="1:16" s="43" customFormat="1" ht="39" x14ac:dyDescent="0.25">
      <c r="A86" s="31" t="s">
        <v>629</v>
      </c>
      <c r="B86" s="31" t="s">
        <v>622</v>
      </c>
      <c r="C86" s="86"/>
      <c r="D86" s="62"/>
      <c r="E86" s="87"/>
      <c r="F86" s="81" t="s">
        <v>624</v>
      </c>
      <c r="G86" s="23" t="s">
        <v>34</v>
      </c>
      <c r="H86" s="33" t="s">
        <v>557</v>
      </c>
      <c r="I86" s="44" t="s">
        <v>45</v>
      </c>
      <c r="J86" s="41">
        <f t="shared" si="4"/>
        <v>1400</v>
      </c>
      <c r="K86" s="41">
        <f t="shared" si="5"/>
        <v>350</v>
      </c>
      <c r="L86" s="41">
        <v>1750</v>
      </c>
      <c r="M86" s="45" t="s">
        <v>402</v>
      </c>
      <c r="N86" s="82" t="s">
        <v>34</v>
      </c>
      <c r="O86" s="83"/>
      <c r="P86" s="83"/>
    </row>
    <row r="87" spans="1:16" s="43" customFormat="1" ht="39" x14ac:dyDescent="0.25">
      <c r="A87" s="31" t="s">
        <v>629</v>
      </c>
      <c r="B87" s="31" t="s">
        <v>622</v>
      </c>
      <c r="C87" s="86"/>
      <c r="D87" s="62"/>
      <c r="E87" s="87"/>
      <c r="F87" s="81" t="s">
        <v>397</v>
      </c>
      <c r="G87" s="23" t="s">
        <v>34</v>
      </c>
      <c r="H87" s="33" t="s">
        <v>557</v>
      </c>
      <c r="I87" s="44" t="s">
        <v>45</v>
      </c>
      <c r="J87" s="41">
        <f t="shared" si="4"/>
        <v>1489.6</v>
      </c>
      <c r="K87" s="41">
        <f t="shared" si="5"/>
        <v>372.40000000000009</v>
      </c>
      <c r="L87" s="41">
        <v>1862</v>
      </c>
      <c r="M87" s="45" t="s">
        <v>402</v>
      </c>
      <c r="N87" s="82" t="s">
        <v>34</v>
      </c>
      <c r="O87" s="83"/>
      <c r="P87" s="83"/>
    </row>
    <row r="88" spans="1:16" s="43" customFormat="1" ht="39" x14ac:dyDescent="0.25">
      <c r="A88" s="31" t="s">
        <v>629</v>
      </c>
      <c r="B88" s="31" t="s">
        <v>622</v>
      </c>
      <c r="C88" s="88"/>
      <c r="D88" s="73"/>
      <c r="E88" s="65"/>
      <c r="F88" s="81" t="s">
        <v>625</v>
      </c>
      <c r="G88" s="23" t="s">
        <v>34</v>
      </c>
      <c r="H88" s="33" t="s">
        <v>557</v>
      </c>
      <c r="I88" s="44" t="s">
        <v>45</v>
      </c>
      <c r="J88" s="41">
        <f t="shared" si="4"/>
        <v>1170.4000000000001</v>
      </c>
      <c r="K88" s="41">
        <f t="shared" si="5"/>
        <v>292.59999999999991</v>
      </c>
      <c r="L88" s="41">
        <v>1463</v>
      </c>
      <c r="M88" s="45" t="s">
        <v>402</v>
      </c>
      <c r="N88" s="82" t="s">
        <v>34</v>
      </c>
      <c r="O88" s="83"/>
      <c r="P88" s="83"/>
    </row>
    <row r="89" spans="1:16" s="43" customFormat="1" ht="58.5" x14ac:dyDescent="0.25">
      <c r="A89" s="31" t="s">
        <v>629</v>
      </c>
      <c r="B89" s="31" t="s">
        <v>626</v>
      </c>
      <c r="C89" s="71">
        <v>33700000</v>
      </c>
      <c r="D89" s="85" t="s">
        <v>34</v>
      </c>
      <c r="E89" s="70" t="s">
        <v>230</v>
      </c>
      <c r="F89" s="81" t="s">
        <v>627</v>
      </c>
      <c r="G89" s="23" t="s">
        <v>34</v>
      </c>
      <c r="H89" s="33" t="s">
        <v>557</v>
      </c>
      <c r="I89" s="44" t="s">
        <v>45</v>
      </c>
      <c r="J89" s="41">
        <f t="shared" si="4"/>
        <v>7975.2</v>
      </c>
      <c r="K89" s="41">
        <f t="shared" si="5"/>
        <v>1993.8000000000002</v>
      </c>
      <c r="L89" s="41">
        <v>9969</v>
      </c>
      <c r="M89" s="45" t="s">
        <v>402</v>
      </c>
      <c r="N89" s="82" t="s">
        <v>34</v>
      </c>
      <c r="O89" s="83"/>
      <c r="P89" s="83"/>
    </row>
    <row r="90" spans="1:16" s="43" customFormat="1" ht="58.5" x14ac:dyDescent="0.25">
      <c r="A90" s="31" t="s">
        <v>629</v>
      </c>
      <c r="B90" s="31" t="s">
        <v>626</v>
      </c>
      <c r="C90" s="73"/>
      <c r="D90" s="73"/>
      <c r="E90" s="72"/>
      <c r="F90" s="81" t="s">
        <v>628</v>
      </c>
      <c r="G90" s="23" t="s">
        <v>34</v>
      </c>
      <c r="H90" s="33" t="s">
        <v>557</v>
      </c>
      <c r="I90" s="44" t="s">
        <v>45</v>
      </c>
      <c r="J90" s="41">
        <f t="shared" si="4"/>
        <v>16565.599999999999</v>
      </c>
      <c r="K90" s="41">
        <f t="shared" si="5"/>
        <v>4141.4000000000015</v>
      </c>
      <c r="L90" s="41">
        <f>19607+1100</f>
        <v>20707</v>
      </c>
      <c r="M90" s="45" t="s">
        <v>402</v>
      </c>
      <c r="N90" s="82" t="s">
        <v>34</v>
      </c>
      <c r="O90" s="83"/>
      <c r="P90" s="83"/>
    </row>
    <row r="91" spans="1:16" s="43" customFormat="1" ht="19.5" x14ac:dyDescent="0.25">
      <c r="A91" s="31" t="s">
        <v>629</v>
      </c>
      <c r="B91" s="31" t="s">
        <v>630</v>
      </c>
      <c r="C91" s="30">
        <v>19640000</v>
      </c>
      <c r="D91" s="30" t="s">
        <v>34</v>
      </c>
      <c r="E91" s="68" t="s">
        <v>230</v>
      </c>
      <c r="F91" s="81" t="s">
        <v>628</v>
      </c>
      <c r="G91" s="23" t="s">
        <v>34</v>
      </c>
      <c r="H91" s="33" t="s">
        <v>557</v>
      </c>
      <c r="I91" s="44" t="s">
        <v>637</v>
      </c>
      <c r="J91" s="41">
        <f t="shared" si="4"/>
        <v>95367.2</v>
      </c>
      <c r="K91" s="41">
        <f t="shared" si="5"/>
        <v>23841.800000000003</v>
      </c>
      <c r="L91" s="41">
        <v>119209</v>
      </c>
      <c r="M91" s="45" t="s">
        <v>402</v>
      </c>
      <c r="N91" s="82" t="s">
        <v>34</v>
      </c>
      <c r="O91" s="83"/>
      <c r="P91" s="83"/>
    </row>
    <row r="92" spans="1:16" s="43" customFormat="1" ht="29.25" x14ac:dyDescent="0.25">
      <c r="A92" s="31" t="s">
        <v>629</v>
      </c>
      <c r="B92" s="31" t="s">
        <v>631</v>
      </c>
      <c r="C92" s="71">
        <v>30125110</v>
      </c>
      <c r="D92" s="89" t="s">
        <v>34</v>
      </c>
      <c r="E92" s="68" t="s">
        <v>230</v>
      </c>
      <c r="F92" s="81" t="s">
        <v>632</v>
      </c>
      <c r="G92" s="23"/>
      <c r="H92" s="33" t="s">
        <v>557</v>
      </c>
      <c r="I92" s="44" t="s">
        <v>637</v>
      </c>
      <c r="J92" s="41">
        <f t="shared" si="4"/>
        <v>15288</v>
      </c>
      <c r="K92" s="41">
        <f t="shared" si="5"/>
        <v>3822</v>
      </c>
      <c r="L92" s="41">
        <v>19110</v>
      </c>
      <c r="M92" s="90" t="s">
        <v>638</v>
      </c>
      <c r="N92" s="82" t="s">
        <v>34</v>
      </c>
      <c r="O92" s="83"/>
      <c r="P92" s="83"/>
    </row>
    <row r="93" spans="1:16" s="43" customFormat="1" ht="29.25" x14ac:dyDescent="0.25">
      <c r="A93" s="31" t="s">
        <v>629</v>
      </c>
      <c r="B93" s="31" t="s">
        <v>631</v>
      </c>
      <c r="C93" s="62"/>
      <c r="D93" s="91"/>
      <c r="E93" s="68" t="s">
        <v>230</v>
      </c>
      <c r="F93" s="81" t="s">
        <v>633</v>
      </c>
      <c r="G93" s="23"/>
      <c r="H93" s="33" t="s">
        <v>557</v>
      </c>
      <c r="I93" s="44" t="s">
        <v>637</v>
      </c>
      <c r="J93" s="41">
        <f t="shared" si="4"/>
        <v>18714.400000000001</v>
      </c>
      <c r="K93" s="41">
        <f t="shared" si="5"/>
        <v>4678.5999999999985</v>
      </c>
      <c r="L93" s="41">
        <v>23393</v>
      </c>
      <c r="M93" s="90" t="s">
        <v>638</v>
      </c>
      <c r="N93" s="82" t="s">
        <v>34</v>
      </c>
      <c r="O93" s="83"/>
      <c r="P93" s="83"/>
    </row>
    <row r="94" spans="1:16" s="43" customFormat="1" ht="29.25" x14ac:dyDescent="0.25">
      <c r="A94" s="31" t="s">
        <v>629</v>
      </c>
      <c r="B94" s="31" t="s">
        <v>631</v>
      </c>
      <c r="C94" s="62"/>
      <c r="D94" s="91"/>
      <c r="E94" s="68" t="s">
        <v>230</v>
      </c>
      <c r="F94" s="81" t="s">
        <v>634</v>
      </c>
      <c r="G94" s="23"/>
      <c r="H94" s="33" t="s">
        <v>557</v>
      </c>
      <c r="I94" s="44" t="s">
        <v>45</v>
      </c>
      <c r="J94" s="41">
        <f t="shared" si="4"/>
        <v>2312</v>
      </c>
      <c r="K94" s="41">
        <f t="shared" si="5"/>
        <v>578</v>
      </c>
      <c r="L94" s="41">
        <v>2890</v>
      </c>
      <c r="M94" s="90" t="s">
        <v>638</v>
      </c>
      <c r="N94" s="82" t="s">
        <v>34</v>
      </c>
      <c r="O94" s="83"/>
      <c r="P94" s="83"/>
    </row>
    <row r="95" spans="1:16" s="43" customFormat="1" ht="29.25" x14ac:dyDescent="0.25">
      <c r="A95" s="31" t="s">
        <v>629</v>
      </c>
      <c r="B95" s="31" t="s">
        <v>635</v>
      </c>
      <c r="C95" s="73"/>
      <c r="D95" s="92"/>
      <c r="E95" s="68" t="s">
        <v>230</v>
      </c>
      <c r="F95" s="81" t="s">
        <v>634</v>
      </c>
      <c r="G95" s="23" t="s">
        <v>34</v>
      </c>
      <c r="H95" s="33" t="s">
        <v>557</v>
      </c>
      <c r="I95" s="44" t="s">
        <v>45</v>
      </c>
      <c r="J95" s="41">
        <f t="shared" si="4"/>
        <v>121526.39999999999</v>
      </c>
      <c r="K95" s="41">
        <f t="shared" si="5"/>
        <v>30381.600000000006</v>
      </c>
      <c r="L95" s="41">
        <v>151908</v>
      </c>
      <c r="M95" s="45" t="s">
        <v>402</v>
      </c>
      <c r="N95" s="82" t="s">
        <v>34</v>
      </c>
      <c r="O95" s="83"/>
      <c r="P95" s="83"/>
    </row>
    <row r="96" spans="1:16" s="43" customFormat="1" ht="29.25" x14ac:dyDescent="0.25">
      <c r="A96" s="31" t="s">
        <v>629</v>
      </c>
      <c r="B96" s="31" t="s">
        <v>636</v>
      </c>
      <c r="C96" s="93"/>
      <c r="D96" s="94"/>
      <c r="E96" s="68" t="s">
        <v>230</v>
      </c>
      <c r="F96" s="81" t="s">
        <v>632</v>
      </c>
      <c r="G96" s="23"/>
      <c r="H96" s="33" t="s">
        <v>557</v>
      </c>
      <c r="I96" s="44" t="s">
        <v>637</v>
      </c>
      <c r="J96" s="41">
        <f t="shared" si="4"/>
        <v>100000</v>
      </c>
      <c r="K96" s="41">
        <f t="shared" si="5"/>
        <v>25000</v>
      </c>
      <c r="L96" s="41">
        <v>125000</v>
      </c>
      <c r="M96" s="90" t="s">
        <v>638</v>
      </c>
      <c r="N96" s="82" t="s">
        <v>34</v>
      </c>
      <c r="O96" s="83"/>
      <c r="P96" s="83"/>
    </row>
    <row r="97" spans="1:16" s="43" customFormat="1" ht="19.5" x14ac:dyDescent="0.25">
      <c r="A97" s="31" t="s">
        <v>629</v>
      </c>
      <c r="B97" s="31" t="s">
        <v>640</v>
      </c>
      <c r="C97" s="29">
        <v>22900000</v>
      </c>
      <c r="D97" s="30" t="s">
        <v>34</v>
      </c>
      <c r="E97" s="68" t="s">
        <v>230</v>
      </c>
      <c r="F97" s="81" t="s">
        <v>639</v>
      </c>
      <c r="G97" s="23" t="s">
        <v>34</v>
      </c>
      <c r="H97" s="33" t="s">
        <v>557</v>
      </c>
      <c r="I97" s="44" t="s">
        <v>45</v>
      </c>
      <c r="J97" s="41">
        <f t="shared" si="4"/>
        <v>23976.799999999999</v>
      </c>
      <c r="K97" s="41">
        <f t="shared" si="5"/>
        <v>5994.2000000000007</v>
      </c>
      <c r="L97" s="41">
        <v>29971</v>
      </c>
      <c r="M97" s="45" t="s">
        <v>402</v>
      </c>
      <c r="N97" s="82" t="s">
        <v>34</v>
      </c>
      <c r="O97" s="83"/>
      <c r="P97" s="83"/>
    </row>
    <row r="98" spans="1:16" s="43" customFormat="1" ht="29.25" x14ac:dyDescent="0.25">
      <c r="A98" s="31" t="s">
        <v>629</v>
      </c>
      <c r="B98" s="31" t="s">
        <v>641</v>
      </c>
      <c r="C98" s="29">
        <v>31440000</v>
      </c>
      <c r="D98" s="30" t="s">
        <v>34</v>
      </c>
      <c r="E98" s="68" t="s">
        <v>230</v>
      </c>
      <c r="F98" s="81" t="s">
        <v>633</v>
      </c>
      <c r="G98" s="23" t="s">
        <v>34</v>
      </c>
      <c r="H98" s="33" t="s">
        <v>557</v>
      </c>
      <c r="I98" s="44" t="s">
        <v>45</v>
      </c>
      <c r="J98" s="41">
        <f t="shared" si="4"/>
        <v>32632.799999999999</v>
      </c>
      <c r="K98" s="41">
        <f t="shared" si="5"/>
        <v>8158.2000000000007</v>
      </c>
      <c r="L98" s="41">
        <v>40791</v>
      </c>
      <c r="M98" s="45" t="s">
        <v>402</v>
      </c>
      <c r="N98" s="82" t="s">
        <v>34</v>
      </c>
      <c r="O98" s="83"/>
      <c r="P98" s="83"/>
    </row>
    <row r="99" spans="1:16" s="43" customFormat="1" ht="19.5" x14ac:dyDescent="0.25">
      <c r="A99" s="33" t="s">
        <v>643</v>
      </c>
      <c r="B99" s="31" t="s">
        <v>642</v>
      </c>
      <c r="C99" s="29">
        <v>44174000</v>
      </c>
      <c r="D99" s="30" t="s">
        <v>34</v>
      </c>
      <c r="E99" s="68" t="s">
        <v>230</v>
      </c>
      <c r="F99" s="81" t="s">
        <v>238</v>
      </c>
      <c r="G99" s="23" t="s">
        <v>34</v>
      </c>
      <c r="H99" s="33" t="s">
        <v>644</v>
      </c>
      <c r="I99" s="44" t="s">
        <v>207</v>
      </c>
      <c r="J99" s="41">
        <f t="shared" si="4"/>
        <v>29565.599999999999</v>
      </c>
      <c r="K99" s="41">
        <f t="shared" si="5"/>
        <v>7391.4000000000015</v>
      </c>
      <c r="L99" s="41">
        <v>36957</v>
      </c>
      <c r="M99" s="45" t="s">
        <v>645</v>
      </c>
      <c r="N99" s="82" t="s">
        <v>34</v>
      </c>
      <c r="O99" s="83"/>
      <c r="P99" s="83"/>
    </row>
    <row r="100" spans="1:16" s="43" customFormat="1" ht="39" x14ac:dyDescent="0.25">
      <c r="A100" s="31" t="s">
        <v>629</v>
      </c>
      <c r="B100" s="33" t="s">
        <v>646</v>
      </c>
      <c r="C100" s="29">
        <v>39221100</v>
      </c>
      <c r="D100" s="30" t="s">
        <v>34</v>
      </c>
      <c r="E100" s="68" t="s">
        <v>230</v>
      </c>
      <c r="F100" s="81" t="s">
        <v>301</v>
      </c>
      <c r="G100" s="23" t="s">
        <v>34</v>
      </c>
      <c r="H100" s="33" t="s">
        <v>557</v>
      </c>
      <c r="I100" s="44" t="s">
        <v>45</v>
      </c>
      <c r="J100" s="41">
        <f t="shared" si="4"/>
        <v>35929.599999999999</v>
      </c>
      <c r="K100" s="41">
        <f t="shared" si="5"/>
        <v>8982.4000000000015</v>
      </c>
      <c r="L100" s="41">
        <f>44912</f>
        <v>44912</v>
      </c>
      <c r="M100" s="45" t="s">
        <v>402</v>
      </c>
      <c r="N100" s="82" t="s">
        <v>34</v>
      </c>
      <c r="O100" s="83"/>
      <c r="P100" s="83"/>
    </row>
    <row r="101" spans="1:16" s="43" customFormat="1" ht="19.5" x14ac:dyDescent="0.25">
      <c r="A101" s="31" t="s">
        <v>629</v>
      </c>
      <c r="B101" s="33" t="s">
        <v>647</v>
      </c>
      <c r="C101" s="29">
        <v>31530000</v>
      </c>
      <c r="D101" s="30" t="s">
        <v>34</v>
      </c>
      <c r="E101" s="68" t="s">
        <v>230</v>
      </c>
      <c r="F101" s="81" t="s">
        <v>648</v>
      </c>
      <c r="G101" s="23" t="s">
        <v>34</v>
      </c>
      <c r="H101" s="33" t="s">
        <v>557</v>
      </c>
      <c r="I101" s="44" t="s">
        <v>45</v>
      </c>
      <c r="J101" s="41">
        <f t="shared" si="4"/>
        <v>64172</v>
      </c>
      <c r="K101" s="41">
        <f t="shared" si="5"/>
        <v>16043</v>
      </c>
      <c r="L101" s="41">
        <v>80215</v>
      </c>
      <c r="M101" s="45" t="s">
        <v>402</v>
      </c>
      <c r="N101" s="82" t="s">
        <v>34</v>
      </c>
      <c r="O101" s="83"/>
      <c r="P101" s="83"/>
    </row>
    <row r="102" spans="1:16" s="43" customFormat="1" ht="19.5" x14ac:dyDescent="0.25">
      <c r="A102" s="31" t="s">
        <v>629</v>
      </c>
      <c r="B102" s="31" t="s">
        <v>649</v>
      </c>
      <c r="C102" s="29">
        <v>31530000</v>
      </c>
      <c r="D102" s="30" t="s">
        <v>34</v>
      </c>
      <c r="E102" s="68" t="s">
        <v>230</v>
      </c>
      <c r="F102" s="81" t="s">
        <v>650</v>
      </c>
      <c r="G102" s="23" t="s">
        <v>34</v>
      </c>
      <c r="H102" s="33" t="s">
        <v>557</v>
      </c>
      <c r="I102" s="44" t="s">
        <v>45</v>
      </c>
      <c r="J102" s="41">
        <f t="shared" si="4"/>
        <v>21033.599999999999</v>
      </c>
      <c r="K102" s="41">
        <f t="shared" si="5"/>
        <v>5258.4000000000015</v>
      </c>
      <c r="L102" s="41">
        <v>26292</v>
      </c>
      <c r="M102" s="45" t="s">
        <v>402</v>
      </c>
      <c r="N102" s="82" t="s">
        <v>34</v>
      </c>
      <c r="O102" s="83"/>
      <c r="P102" s="83"/>
    </row>
    <row r="103" spans="1:16" s="100" customFormat="1" ht="19.5" x14ac:dyDescent="0.25">
      <c r="A103" s="31" t="s">
        <v>629</v>
      </c>
      <c r="B103" s="95" t="s">
        <v>651</v>
      </c>
      <c r="C103" s="96">
        <v>31530000</v>
      </c>
      <c r="D103" s="55" t="s">
        <v>34</v>
      </c>
      <c r="E103" s="77" t="s">
        <v>230</v>
      </c>
      <c r="F103" s="25" t="s">
        <v>653</v>
      </c>
      <c r="G103" s="23" t="s">
        <v>34</v>
      </c>
      <c r="H103" s="33" t="s">
        <v>557</v>
      </c>
      <c r="I103" s="44" t="s">
        <v>45</v>
      </c>
      <c r="J103" s="97">
        <f t="shared" si="4"/>
        <v>43474.400000000001</v>
      </c>
      <c r="K103" s="97">
        <f t="shared" si="5"/>
        <v>10868.599999999999</v>
      </c>
      <c r="L103" s="97">
        <v>54343</v>
      </c>
      <c r="M103" s="45" t="s">
        <v>402</v>
      </c>
      <c r="N103" s="98" t="s">
        <v>34</v>
      </c>
      <c r="O103" s="99"/>
      <c r="P103" s="99"/>
    </row>
    <row r="104" spans="1:16" s="100" customFormat="1" ht="29.25" x14ac:dyDescent="0.25">
      <c r="A104" s="31" t="s">
        <v>629</v>
      </c>
      <c r="B104" s="101"/>
      <c r="C104" s="62"/>
      <c r="D104" s="55" t="s">
        <v>34</v>
      </c>
      <c r="E104" s="101"/>
      <c r="F104" s="25" t="s">
        <v>654</v>
      </c>
      <c r="G104" s="23" t="s">
        <v>34</v>
      </c>
      <c r="H104" s="33" t="s">
        <v>557</v>
      </c>
      <c r="I104" s="44" t="s">
        <v>45</v>
      </c>
      <c r="J104" s="97">
        <f t="shared" ref="J104:J111" si="6">L104/1.25</f>
        <v>10433.84</v>
      </c>
      <c r="K104" s="97">
        <f t="shared" ref="K104:K111" si="7">L104-J104</f>
        <v>2608.4599999999991</v>
      </c>
      <c r="L104" s="97">
        <v>13042.3</v>
      </c>
      <c r="M104" s="45" t="s">
        <v>402</v>
      </c>
      <c r="N104" s="98" t="s">
        <v>34</v>
      </c>
      <c r="O104" s="99"/>
      <c r="P104" s="99"/>
    </row>
    <row r="105" spans="1:16" s="100" customFormat="1" ht="29.25" x14ac:dyDescent="0.25">
      <c r="A105" s="31" t="s">
        <v>629</v>
      </c>
      <c r="B105" s="101"/>
      <c r="C105" s="62"/>
      <c r="D105" s="55" t="s">
        <v>34</v>
      </c>
      <c r="E105" s="101"/>
      <c r="F105" s="25" t="s">
        <v>655</v>
      </c>
      <c r="G105" s="23" t="s">
        <v>34</v>
      </c>
      <c r="H105" s="33" t="s">
        <v>557</v>
      </c>
      <c r="I105" s="44" t="s">
        <v>45</v>
      </c>
      <c r="J105" s="97">
        <f t="shared" si="6"/>
        <v>3332.8</v>
      </c>
      <c r="K105" s="97">
        <f t="shared" si="7"/>
        <v>833.19999999999982</v>
      </c>
      <c r="L105" s="97">
        <v>4166</v>
      </c>
      <c r="M105" s="45" t="s">
        <v>402</v>
      </c>
      <c r="N105" s="98" t="s">
        <v>34</v>
      </c>
      <c r="O105" s="99"/>
      <c r="P105" s="99"/>
    </row>
    <row r="106" spans="1:16" s="100" customFormat="1" ht="19.5" x14ac:dyDescent="0.25">
      <c r="A106" s="31" t="s">
        <v>629</v>
      </c>
      <c r="B106" s="101"/>
      <c r="C106" s="62"/>
      <c r="D106" s="55"/>
      <c r="E106" s="101"/>
      <c r="F106" s="25" t="s">
        <v>660</v>
      </c>
      <c r="G106" s="23" t="s">
        <v>34</v>
      </c>
      <c r="H106" s="33" t="s">
        <v>557</v>
      </c>
      <c r="I106" s="44" t="s">
        <v>45</v>
      </c>
      <c r="J106" s="97">
        <f t="shared" si="6"/>
        <v>9819.2000000000007</v>
      </c>
      <c r="K106" s="97">
        <f t="shared" si="7"/>
        <v>2454.7999999999993</v>
      </c>
      <c r="L106" s="97">
        <v>12274</v>
      </c>
      <c r="M106" s="45" t="s">
        <v>402</v>
      </c>
      <c r="N106" s="98" t="s">
        <v>34</v>
      </c>
      <c r="O106" s="99"/>
      <c r="P106" s="99"/>
    </row>
    <row r="107" spans="1:16" s="100" customFormat="1" ht="19.5" x14ac:dyDescent="0.25">
      <c r="A107" s="31" t="s">
        <v>629</v>
      </c>
      <c r="B107" s="72"/>
      <c r="C107" s="73"/>
      <c r="D107" s="55" t="s">
        <v>34</v>
      </c>
      <c r="E107" s="72"/>
      <c r="F107" s="25" t="s">
        <v>656</v>
      </c>
      <c r="G107" s="23" t="s">
        <v>34</v>
      </c>
      <c r="H107" s="33" t="s">
        <v>557</v>
      </c>
      <c r="I107" s="44" t="s">
        <v>45</v>
      </c>
      <c r="J107" s="97">
        <f t="shared" si="6"/>
        <v>1805.2</v>
      </c>
      <c r="K107" s="97">
        <f t="shared" si="7"/>
        <v>451.29999999999995</v>
      </c>
      <c r="L107" s="97">
        <v>2256.5</v>
      </c>
      <c r="M107" s="45" t="s">
        <v>402</v>
      </c>
      <c r="N107" s="98" t="s">
        <v>34</v>
      </c>
      <c r="O107" s="99"/>
      <c r="P107" s="99"/>
    </row>
    <row r="108" spans="1:16" ht="19.5" x14ac:dyDescent="0.25">
      <c r="A108" s="31" t="s">
        <v>629</v>
      </c>
      <c r="B108" s="95" t="s">
        <v>659</v>
      </c>
      <c r="C108" s="96">
        <v>39563500</v>
      </c>
      <c r="D108" s="77" t="s">
        <v>34</v>
      </c>
      <c r="E108" s="77" t="s">
        <v>230</v>
      </c>
      <c r="F108" s="25" t="s">
        <v>656</v>
      </c>
      <c r="G108" s="23" t="s">
        <v>34</v>
      </c>
      <c r="H108" s="33" t="s">
        <v>557</v>
      </c>
      <c r="I108" s="44" t="s">
        <v>45</v>
      </c>
      <c r="J108" s="97">
        <f t="shared" si="6"/>
        <v>8238.4</v>
      </c>
      <c r="K108" s="97">
        <f t="shared" si="7"/>
        <v>2059.6000000000004</v>
      </c>
      <c r="L108" s="97">
        <v>10298</v>
      </c>
      <c r="M108" s="45" t="s">
        <v>402</v>
      </c>
      <c r="N108" s="98" t="s">
        <v>34</v>
      </c>
      <c r="O108" s="75"/>
      <c r="P108" s="75"/>
    </row>
    <row r="109" spans="1:16" ht="19.5" x14ac:dyDescent="0.25">
      <c r="A109" s="31" t="s">
        <v>629</v>
      </c>
      <c r="B109" s="101"/>
      <c r="C109" s="62"/>
      <c r="D109" s="101"/>
      <c r="E109" s="101"/>
      <c r="F109" s="25" t="s">
        <v>628</v>
      </c>
      <c r="G109" s="23" t="s">
        <v>34</v>
      </c>
      <c r="H109" s="33" t="s">
        <v>557</v>
      </c>
      <c r="I109" s="44" t="s">
        <v>45</v>
      </c>
      <c r="J109" s="97">
        <f t="shared" si="6"/>
        <v>23314.400000000001</v>
      </c>
      <c r="K109" s="97">
        <f t="shared" si="7"/>
        <v>5828.5999999999985</v>
      </c>
      <c r="L109" s="97">
        <v>29143</v>
      </c>
      <c r="M109" s="45" t="s">
        <v>402</v>
      </c>
      <c r="N109" s="98" t="s">
        <v>34</v>
      </c>
      <c r="O109" s="75"/>
      <c r="P109" s="75"/>
    </row>
    <row r="110" spans="1:16" s="43" customFormat="1" ht="19.5" x14ac:dyDescent="0.25">
      <c r="A110" s="31" t="s">
        <v>629</v>
      </c>
      <c r="B110" s="101"/>
      <c r="C110" s="62"/>
      <c r="D110" s="101"/>
      <c r="E110" s="101"/>
      <c r="F110" s="25" t="s">
        <v>529</v>
      </c>
      <c r="G110" s="23" t="s">
        <v>34</v>
      </c>
      <c r="H110" s="33" t="s">
        <v>557</v>
      </c>
      <c r="I110" s="44" t="s">
        <v>45</v>
      </c>
      <c r="J110" s="97">
        <f t="shared" si="6"/>
        <v>6928.8</v>
      </c>
      <c r="K110" s="97">
        <f t="shared" si="7"/>
        <v>1732.1999999999998</v>
      </c>
      <c r="L110" s="97">
        <v>8661</v>
      </c>
      <c r="M110" s="45" t="s">
        <v>402</v>
      </c>
      <c r="N110" s="98" t="s">
        <v>34</v>
      </c>
      <c r="O110" s="83"/>
      <c r="P110" s="83"/>
    </row>
    <row r="111" spans="1:16" s="43" customFormat="1" ht="29.25" x14ac:dyDescent="0.25">
      <c r="A111" s="31" t="s">
        <v>629</v>
      </c>
      <c r="B111" s="101"/>
      <c r="C111" s="62"/>
      <c r="D111" s="101"/>
      <c r="E111" s="101"/>
      <c r="F111" s="25" t="s">
        <v>661</v>
      </c>
      <c r="G111" s="23" t="s">
        <v>34</v>
      </c>
      <c r="H111" s="33" t="s">
        <v>557</v>
      </c>
      <c r="I111" s="44" t="s">
        <v>45</v>
      </c>
      <c r="J111" s="97">
        <f t="shared" si="6"/>
        <v>5900</v>
      </c>
      <c r="K111" s="97">
        <f t="shared" si="7"/>
        <v>1475</v>
      </c>
      <c r="L111" s="97">
        <v>7375</v>
      </c>
      <c r="M111" s="45" t="s">
        <v>402</v>
      </c>
      <c r="N111" s="98" t="s">
        <v>34</v>
      </c>
      <c r="O111" s="83"/>
      <c r="P111" s="83"/>
    </row>
    <row r="112" spans="1:16" s="43" customFormat="1" ht="29.25" x14ac:dyDescent="0.25">
      <c r="A112" s="31" t="s">
        <v>629</v>
      </c>
      <c r="B112" s="101"/>
      <c r="C112" s="62"/>
      <c r="D112" s="101"/>
      <c r="E112" s="101"/>
      <c r="F112" s="25" t="s">
        <v>256</v>
      </c>
      <c r="G112" s="23" t="s">
        <v>34</v>
      </c>
      <c r="H112" s="33" t="s">
        <v>557</v>
      </c>
      <c r="I112" s="44" t="s">
        <v>45</v>
      </c>
      <c r="J112" s="97">
        <f t="shared" ref="J112:J136" si="8">L112/1.25</f>
        <v>4950</v>
      </c>
      <c r="K112" s="97">
        <f t="shared" ref="K112:K136" si="9">L112-J112</f>
        <v>1237.5</v>
      </c>
      <c r="L112" s="97">
        <v>6187.5</v>
      </c>
      <c r="M112" s="45" t="s">
        <v>402</v>
      </c>
      <c r="N112" s="98" t="s">
        <v>34</v>
      </c>
      <c r="O112" s="83"/>
      <c r="P112" s="83"/>
    </row>
    <row r="113" spans="1:16" s="43" customFormat="1" ht="39" x14ac:dyDescent="0.25">
      <c r="A113" s="31" t="s">
        <v>629</v>
      </c>
      <c r="B113" s="101"/>
      <c r="C113" s="62"/>
      <c r="D113" s="101"/>
      <c r="E113" s="101"/>
      <c r="F113" s="25" t="s">
        <v>662</v>
      </c>
      <c r="G113" s="23" t="s">
        <v>34</v>
      </c>
      <c r="H113" s="33" t="s">
        <v>557</v>
      </c>
      <c r="I113" s="44" t="s">
        <v>45</v>
      </c>
      <c r="J113" s="97">
        <f t="shared" si="8"/>
        <v>4430.3999999999996</v>
      </c>
      <c r="K113" s="97">
        <f t="shared" si="9"/>
        <v>1107.6000000000004</v>
      </c>
      <c r="L113" s="97">
        <v>5538</v>
      </c>
      <c r="M113" s="45" t="s">
        <v>402</v>
      </c>
      <c r="N113" s="98" t="s">
        <v>34</v>
      </c>
      <c r="O113" s="83"/>
      <c r="P113" s="83"/>
    </row>
    <row r="114" spans="1:16" s="43" customFormat="1" ht="29.25" x14ac:dyDescent="0.25">
      <c r="A114" s="31" t="s">
        <v>629</v>
      </c>
      <c r="B114" s="101"/>
      <c r="C114" s="62"/>
      <c r="D114" s="101"/>
      <c r="E114" s="101"/>
      <c r="F114" s="25" t="s">
        <v>663</v>
      </c>
      <c r="G114" s="23" t="s">
        <v>34</v>
      </c>
      <c r="H114" s="33" t="s">
        <v>557</v>
      </c>
      <c r="I114" s="44" t="s">
        <v>45</v>
      </c>
      <c r="J114" s="97">
        <f t="shared" si="8"/>
        <v>1785.6</v>
      </c>
      <c r="K114" s="97">
        <f t="shared" si="9"/>
        <v>446.40000000000009</v>
      </c>
      <c r="L114" s="97">
        <v>2232</v>
      </c>
      <c r="M114" s="45" t="s">
        <v>402</v>
      </c>
      <c r="N114" s="98" t="s">
        <v>34</v>
      </c>
      <c r="O114" s="83"/>
      <c r="P114" s="83"/>
    </row>
    <row r="115" spans="1:16" s="43" customFormat="1" ht="19.5" x14ac:dyDescent="0.25">
      <c r="A115" s="31" t="s">
        <v>629</v>
      </c>
      <c r="B115" s="101"/>
      <c r="C115" s="62"/>
      <c r="D115" s="101"/>
      <c r="E115" s="101"/>
      <c r="F115" s="25" t="s">
        <v>648</v>
      </c>
      <c r="G115" s="23" t="s">
        <v>34</v>
      </c>
      <c r="H115" s="33" t="s">
        <v>557</v>
      </c>
      <c r="I115" s="44" t="s">
        <v>45</v>
      </c>
      <c r="J115" s="97">
        <f t="shared" si="8"/>
        <v>3393.6</v>
      </c>
      <c r="K115" s="97">
        <f t="shared" si="9"/>
        <v>848.40000000000009</v>
      </c>
      <c r="L115" s="97">
        <v>4242</v>
      </c>
      <c r="M115" s="45" t="s">
        <v>402</v>
      </c>
      <c r="N115" s="98" t="s">
        <v>34</v>
      </c>
      <c r="O115" s="83"/>
      <c r="P115" s="83"/>
    </row>
    <row r="116" spans="1:16" s="43" customFormat="1" ht="29.25" x14ac:dyDescent="0.25">
      <c r="A116" s="31" t="s">
        <v>629</v>
      </c>
      <c r="B116" s="101"/>
      <c r="C116" s="62"/>
      <c r="D116" s="101"/>
      <c r="E116" s="101"/>
      <c r="F116" s="25" t="s">
        <v>664</v>
      </c>
      <c r="G116" s="23" t="s">
        <v>34</v>
      </c>
      <c r="H116" s="33" t="s">
        <v>557</v>
      </c>
      <c r="I116" s="44" t="s">
        <v>45</v>
      </c>
      <c r="J116" s="97">
        <f t="shared" si="8"/>
        <v>1592.8</v>
      </c>
      <c r="K116" s="97">
        <f t="shared" si="9"/>
        <v>398.20000000000005</v>
      </c>
      <c r="L116" s="97">
        <v>1991</v>
      </c>
      <c r="M116" s="45" t="s">
        <v>402</v>
      </c>
      <c r="N116" s="98" t="s">
        <v>34</v>
      </c>
      <c r="O116" s="83"/>
      <c r="P116" s="83"/>
    </row>
    <row r="117" spans="1:16" s="43" customFormat="1" ht="29.25" x14ac:dyDescent="0.25">
      <c r="A117" s="31" t="s">
        <v>629</v>
      </c>
      <c r="B117" s="101"/>
      <c r="C117" s="62"/>
      <c r="D117" s="101"/>
      <c r="E117" s="101"/>
      <c r="F117" s="25" t="s">
        <v>654</v>
      </c>
      <c r="G117" s="23" t="s">
        <v>34</v>
      </c>
      <c r="H117" s="33" t="s">
        <v>557</v>
      </c>
      <c r="I117" s="44" t="s">
        <v>45</v>
      </c>
      <c r="J117" s="97">
        <f t="shared" si="8"/>
        <v>900.8</v>
      </c>
      <c r="K117" s="97">
        <f t="shared" si="9"/>
        <v>225.20000000000005</v>
      </c>
      <c r="L117" s="97">
        <v>1126</v>
      </c>
      <c r="M117" s="45" t="s">
        <v>402</v>
      </c>
      <c r="N117" s="98" t="s">
        <v>34</v>
      </c>
      <c r="O117" s="83"/>
      <c r="P117" s="83"/>
    </row>
    <row r="118" spans="1:16" s="43" customFormat="1" ht="29.25" x14ac:dyDescent="0.25">
      <c r="A118" s="31" t="s">
        <v>629</v>
      </c>
      <c r="B118" s="101"/>
      <c r="C118" s="62"/>
      <c r="D118" s="101"/>
      <c r="E118" s="101"/>
      <c r="F118" s="25" t="s">
        <v>665</v>
      </c>
      <c r="G118" s="23" t="s">
        <v>34</v>
      </c>
      <c r="H118" s="33" t="s">
        <v>557</v>
      </c>
      <c r="I118" s="44" t="s">
        <v>45</v>
      </c>
      <c r="J118" s="97">
        <f t="shared" si="8"/>
        <v>932.8</v>
      </c>
      <c r="K118" s="97">
        <f t="shared" si="9"/>
        <v>233.20000000000005</v>
      </c>
      <c r="L118" s="97">
        <v>1166</v>
      </c>
      <c r="M118" s="45" t="s">
        <v>402</v>
      </c>
      <c r="N118" s="98" t="s">
        <v>34</v>
      </c>
      <c r="O118" s="83"/>
      <c r="P118" s="83"/>
    </row>
    <row r="119" spans="1:16" s="43" customFormat="1" ht="19.5" x14ac:dyDescent="0.25">
      <c r="A119" s="31" t="s">
        <v>629</v>
      </c>
      <c r="B119" s="101"/>
      <c r="C119" s="62"/>
      <c r="D119" s="101"/>
      <c r="E119" s="101"/>
      <c r="F119" s="25" t="s">
        <v>666</v>
      </c>
      <c r="G119" s="23" t="s">
        <v>34</v>
      </c>
      <c r="H119" s="33" t="s">
        <v>557</v>
      </c>
      <c r="I119" s="44" t="s">
        <v>45</v>
      </c>
      <c r="J119" s="97">
        <f t="shared" si="8"/>
        <v>2004.8</v>
      </c>
      <c r="K119" s="97">
        <f t="shared" si="9"/>
        <v>501.20000000000005</v>
      </c>
      <c r="L119" s="97">
        <v>2506</v>
      </c>
      <c r="M119" s="45" t="s">
        <v>402</v>
      </c>
      <c r="N119" s="98" t="s">
        <v>34</v>
      </c>
      <c r="O119" s="83"/>
      <c r="P119" s="83"/>
    </row>
    <row r="120" spans="1:16" s="43" customFormat="1" ht="39" x14ac:dyDescent="0.25">
      <c r="A120" s="31" t="s">
        <v>629</v>
      </c>
      <c r="B120" s="72"/>
      <c r="C120" s="73"/>
      <c r="D120" s="72"/>
      <c r="E120" s="72"/>
      <c r="F120" s="25" t="s">
        <v>667</v>
      </c>
      <c r="G120" s="23" t="s">
        <v>34</v>
      </c>
      <c r="H120" s="33" t="s">
        <v>557</v>
      </c>
      <c r="I120" s="44" t="s">
        <v>45</v>
      </c>
      <c r="J120" s="97">
        <f t="shared" si="8"/>
        <v>1137.5999999999999</v>
      </c>
      <c r="K120" s="97">
        <f t="shared" si="9"/>
        <v>284.40000000000009</v>
      </c>
      <c r="L120" s="97">
        <v>1422</v>
      </c>
      <c r="M120" s="45" t="s">
        <v>402</v>
      </c>
      <c r="N120" s="98" t="s">
        <v>34</v>
      </c>
      <c r="O120" s="83"/>
      <c r="P120" s="83"/>
    </row>
    <row r="121" spans="1:16" s="100" customFormat="1" ht="29.25" x14ac:dyDescent="0.25">
      <c r="A121" s="31" t="s">
        <v>629</v>
      </c>
      <c r="B121" s="68" t="s">
        <v>657</v>
      </c>
      <c r="C121" s="37">
        <v>39563500</v>
      </c>
      <c r="D121" s="55" t="s">
        <v>34</v>
      </c>
      <c r="E121" s="57" t="s">
        <v>230</v>
      </c>
      <c r="F121" s="25" t="s">
        <v>658</v>
      </c>
      <c r="G121" s="23" t="s">
        <v>34</v>
      </c>
      <c r="H121" s="33" t="s">
        <v>557</v>
      </c>
      <c r="I121" s="44" t="s">
        <v>45</v>
      </c>
      <c r="J121" s="97">
        <f t="shared" si="8"/>
        <v>34594.400000000001</v>
      </c>
      <c r="K121" s="97">
        <f t="shared" si="9"/>
        <v>8648.5999999999985</v>
      </c>
      <c r="L121" s="97">
        <v>43243</v>
      </c>
      <c r="M121" s="45" t="s">
        <v>402</v>
      </c>
      <c r="N121" s="98" t="s">
        <v>34</v>
      </c>
      <c r="O121" s="99"/>
      <c r="P121" s="99"/>
    </row>
    <row r="122" spans="1:16" s="100" customFormat="1" ht="39" x14ac:dyDescent="0.25">
      <c r="A122" s="31" t="s">
        <v>629</v>
      </c>
      <c r="B122" s="70" t="s">
        <v>668</v>
      </c>
      <c r="C122" s="96">
        <v>44115210</v>
      </c>
      <c r="D122" s="102" t="s">
        <v>34</v>
      </c>
      <c r="E122" s="77" t="s">
        <v>230</v>
      </c>
      <c r="F122" s="25" t="s">
        <v>667</v>
      </c>
      <c r="G122" s="23" t="s">
        <v>34</v>
      </c>
      <c r="H122" s="33" t="s">
        <v>557</v>
      </c>
      <c r="I122" s="44" t="s">
        <v>45</v>
      </c>
      <c r="J122" s="97">
        <f t="shared" si="8"/>
        <v>53587.199999999997</v>
      </c>
      <c r="K122" s="97">
        <f t="shared" si="9"/>
        <v>13396.800000000003</v>
      </c>
      <c r="L122" s="97">
        <v>66984</v>
      </c>
      <c r="M122" s="45" t="s">
        <v>402</v>
      </c>
      <c r="N122" s="98" t="s">
        <v>34</v>
      </c>
      <c r="O122" s="99"/>
      <c r="P122" s="99"/>
    </row>
    <row r="123" spans="1:16" s="100" customFormat="1" ht="29.25" x14ac:dyDescent="0.25">
      <c r="A123" s="31" t="s">
        <v>629</v>
      </c>
      <c r="B123" s="72"/>
      <c r="C123" s="73"/>
      <c r="D123" s="92"/>
      <c r="E123" s="72"/>
      <c r="F123" s="25" t="s">
        <v>669</v>
      </c>
      <c r="G123" s="23" t="s">
        <v>34</v>
      </c>
      <c r="H123" s="33" t="s">
        <v>557</v>
      </c>
      <c r="I123" s="44" t="s">
        <v>45</v>
      </c>
      <c r="J123" s="97">
        <f t="shared" si="8"/>
        <v>7000</v>
      </c>
      <c r="K123" s="97">
        <f t="shared" si="9"/>
        <v>1750</v>
      </c>
      <c r="L123" s="97">
        <v>8750</v>
      </c>
      <c r="M123" s="45" t="s">
        <v>402</v>
      </c>
      <c r="N123" s="98" t="s">
        <v>34</v>
      </c>
      <c r="O123" s="99"/>
      <c r="P123" s="99"/>
    </row>
    <row r="124" spans="1:16" s="100" customFormat="1" ht="29.25" x14ac:dyDescent="0.25">
      <c r="A124" s="31" t="s">
        <v>629</v>
      </c>
      <c r="B124" s="68" t="s">
        <v>670</v>
      </c>
      <c r="C124" s="37">
        <v>30237000</v>
      </c>
      <c r="D124" s="55" t="s">
        <v>34</v>
      </c>
      <c r="E124" s="57" t="s">
        <v>230</v>
      </c>
      <c r="F124" s="25" t="s">
        <v>632</v>
      </c>
      <c r="G124" s="23" t="s">
        <v>34</v>
      </c>
      <c r="H124" s="33" t="s">
        <v>557</v>
      </c>
      <c r="I124" s="44" t="s">
        <v>45</v>
      </c>
      <c r="J124" s="97">
        <f t="shared" si="8"/>
        <v>22212</v>
      </c>
      <c r="K124" s="97">
        <f t="shared" si="9"/>
        <v>5553</v>
      </c>
      <c r="L124" s="97">
        <v>27765</v>
      </c>
      <c r="M124" s="45" t="s">
        <v>402</v>
      </c>
      <c r="N124" s="98" t="s">
        <v>34</v>
      </c>
      <c r="O124" s="99"/>
      <c r="P124" s="99"/>
    </row>
    <row r="125" spans="1:16" s="100" customFormat="1" ht="39" x14ac:dyDescent="0.25">
      <c r="A125" s="31" t="s">
        <v>629</v>
      </c>
      <c r="B125" s="70" t="s">
        <v>671</v>
      </c>
      <c r="C125" s="96">
        <v>34913000</v>
      </c>
      <c r="D125" s="102" t="s">
        <v>34</v>
      </c>
      <c r="E125" s="77" t="s">
        <v>230</v>
      </c>
      <c r="F125" s="25" t="s">
        <v>672</v>
      </c>
      <c r="G125" s="23" t="s">
        <v>34</v>
      </c>
      <c r="H125" s="33" t="s">
        <v>557</v>
      </c>
      <c r="I125" s="44" t="s">
        <v>45</v>
      </c>
      <c r="J125" s="97">
        <f t="shared" si="8"/>
        <v>31166.400000000001</v>
      </c>
      <c r="K125" s="97">
        <f t="shared" si="9"/>
        <v>7791.5999999999985</v>
      </c>
      <c r="L125" s="97">
        <v>38958</v>
      </c>
      <c r="M125" s="45" t="s">
        <v>402</v>
      </c>
      <c r="N125" s="98" t="s">
        <v>34</v>
      </c>
      <c r="O125" s="99"/>
      <c r="P125" s="99"/>
    </row>
    <row r="126" spans="1:16" s="100" customFormat="1" ht="19.5" x14ac:dyDescent="0.25">
      <c r="A126" s="31" t="s">
        <v>629</v>
      </c>
      <c r="B126" s="72"/>
      <c r="C126" s="73"/>
      <c r="D126" s="92"/>
      <c r="E126" s="72"/>
      <c r="F126" s="25" t="s">
        <v>291</v>
      </c>
      <c r="G126" s="23" t="s">
        <v>34</v>
      </c>
      <c r="H126" s="33" t="s">
        <v>557</v>
      </c>
      <c r="I126" s="44" t="s">
        <v>45</v>
      </c>
      <c r="J126" s="97">
        <f t="shared" si="8"/>
        <v>7196.8</v>
      </c>
      <c r="K126" s="97">
        <f t="shared" si="9"/>
        <v>1799.1999999999998</v>
      </c>
      <c r="L126" s="97">
        <v>8996</v>
      </c>
      <c r="M126" s="45" t="s">
        <v>402</v>
      </c>
      <c r="N126" s="98" t="s">
        <v>34</v>
      </c>
      <c r="O126" s="99"/>
      <c r="P126" s="99"/>
    </row>
    <row r="127" spans="1:16" s="100" customFormat="1" ht="29.25" x14ac:dyDescent="0.25">
      <c r="A127" s="31" t="s">
        <v>629</v>
      </c>
      <c r="B127" s="77" t="s">
        <v>673</v>
      </c>
      <c r="C127" s="96">
        <v>34913000</v>
      </c>
      <c r="D127" s="102" t="s">
        <v>34</v>
      </c>
      <c r="E127" s="77" t="s">
        <v>230</v>
      </c>
      <c r="F127" s="25" t="s">
        <v>674</v>
      </c>
      <c r="G127" s="23" t="s">
        <v>34</v>
      </c>
      <c r="H127" s="33" t="s">
        <v>557</v>
      </c>
      <c r="I127" s="44" t="s">
        <v>45</v>
      </c>
      <c r="J127" s="97">
        <f t="shared" si="8"/>
        <v>5370</v>
      </c>
      <c r="K127" s="97">
        <f t="shared" si="9"/>
        <v>1342.5</v>
      </c>
      <c r="L127" s="97">
        <v>6712.5</v>
      </c>
      <c r="M127" s="45" t="s">
        <v>402</v>
      </c>
      <c r="N127" s="98" t="s">
        <v>34</v>
      </c>
      <c r="O127" s="99"/>
      <c r="P127" s="99"/>
    </row>
    <row r="128" spans="1:16" s="100" customFormat="1" ht="29.25" x14ac:dyDescent="0.25">
      <c r="A128" s="31" t="s">
        <v>629</v>
      </c>
      <c r="B128" s="72"/>
      <c r="C128" s="73"/>
      <c r="D128" s="92"/>
      <c r="E128" s="72"/>
      <c r="F128" s="25" t="s">
        <v>321</v>
      </c>
      <c r="G128" s="23" t="s">
        <v>34</v>
      </c>
      <c r="H128" s="33" t="s">
        <v>557</v>
      </c>
      <c r="I128" s="44" t="s">
        <v>45</v>
      </c>
      <c r="J128" s="97">
        <f t="shared" si="8"/>
        <v>14196</v>
      </c>
      <c r="K128" s="97">
        <f t="shared" si="9"/>
        <v>3549</v>
      </c>
      <c r="L128" s="97">
        <v>17745</v>
      </c>
      <c r="M128" s="45" t="s">
        <v>402</v>
      </c>
      <c r="N128" s="98" t="s">
        <v>34</v>
      </c>
      <c r="O128" s="99"/>
      <c r="P128" s="99"/>
    </row>
    <row r="129" spans="1:16" s="100" customFormat="1" ht="29.25" x14ac:dyDescent="0.25">
      <c r="A129" s="31" t="s">
        <v>629</v>
      </c>
      <c r="B129" s="68" t="s">
        <v>675</v>
      </c>
      <c r="C129" s="37">
        <v>39563500</v>
      </c>
      <c r="D129" s="55" t="s">
        <v>34</v>
      </c>
      <c r="E129" s="57" t="s">
        <v>230</v>
      </c>
      <c r="F129" s="25" t="s">
        <v>676</v>
      </c>
      <c r="G129" s="23" t="s">
        <v>34</v>
      </c>
      <c r="H129" s="33" t="s">
        <v>557</v>
      </c>
      <c r="I129" s="44" t="s">
        <v>45</v>
      </c>
      <c r="J129" s="97">
        <f t="shared" si="8"/>
        <v>27717.599999999999</v>
      </c>
      <c r="K129" s="97">
        <f t="shared" si="9"/>
        <v>6929.4000000000015</v>
      </c>
      <c r="L129" s="97">
        <v>34647</v>
      </c>
      <c r="M129" s="45" t="s">
        <v>402</v>
      </c>
      <c r="N129" s="98" t="s">
        <v>34</v>
      </c>
      <c r="O129" s="99"/>
      <c r="P129" s="99"/>
    </row>
    <row r="130" spans="1:16" s="100" customFormat="1" ht="39" x14ac:dyDescent="0.25">
      <c r="A130" s="31" t="s">
        <v>629</v>
      </c>
      <c r="B130" s="68" t="s">
        <v>677</v>
      </c>
      <c r="C130" s="37">
        <v>39563500</v>
      </c>
      <c r="D130" s="55" t="s">
        <v>34</v>
      </c>
      <c r="E130" s="57" t="s">
        <v>230</v>
      </c>
      <c r="F130" s="25" t="s">
        <v>678</v>
      </c>
      <c r="G130" s="23" t="s">
        <v>34</v>
      </c>
      <c r="H130" s="33" t="s">
        <v>557</v>
      </c>
      <c r="I130" s="44" t="s">
        <v>45</v>
      </c>
      <c r="J130" s="97">
        <f t="shared" si="8"/>
        <v>76575.199999999997</v>
      </c>
      <c r="K130" s="97">
        <f t="shared" si="9"/>
        <v>19143.800000000003</v>
      </c>
      <c r="L130" s="97">
        <v>95719</v>
      </c>
      <c r="M130" s="45" t="s">
        <v>402</v>
      </c>
      <c r="N130" s="98" t="s">
        <v>34</v>
      </c>
      <c r="O130" s="99"/>
      <c r="P130" s="99"/>
    </row>
    <row r="131" spans="1:16" s="100" customFormat="1" ht="29.25" x14ac:dyDescent="0.25">
      <c r="A131" s="31" t="s">
        <v>629</v>
      </c>
      <c r="B131" s="70" t="s">
        <v>679</v>
      </c>
      <c r="C131" s="96">
        <v>39563500</v>
      </c>
      <c r="D131" s="102" t="s">
        <v>34</v>
      </c>
      <c r="E131" s="77" t="s">
        <v>230</v>
      </c>
      <c r="F131" s="25" t="s">
        <v>680</v>
      </c>
      <c r="G131" s="23" t="s">
        <v>34</v>
      </c>
      <c r="H131" s="33" t="s">
        <v>557</v>
      </c>
      <c r="I131" s="44" t="s">
        <v>45</v>
      </c>
      <c r="J131" s="97">
        <f t="shared" si="8"/>
        <v>33498</v>
      </c>
      <c r="K131" s="97">
        <f t="shared" si="9"/>
        <v>8374.5</v>
      </c>
      <c r="L131" s="97">
        <v>41872.5</v>
      </c>
      <c r="M131" s="45" t="s">
        <v>402</v>
      </c>
      <c r="N131" s="98" t="s">
        <v>34</v>
      </c>
      <c r="O131" s="99"/>
      <c r="P131" s="99"/>
    </row>
    <row r="132" spans="1:16" s="100" customFormat="1" ht="19.5" x14ac:dyDescent="0.25">
      <c r="A132" s="31" t="s">
        <v>629</v>
      </c>
      <c r="B132" s="72"/>
      <c r="C132" s="73"/>
      <c r="D132" s="92"/>
      <c r="E132" s="72"/>
      <c r="F132" s="25" t="s">
        <v>681</v>
      </c>
      <c r="G132" s="23" t="s">
        <v>34</v>
      </c>
      <c r="H132" s="33" t="s">
        <v>557</v>
      </c>
      <c r="I132" s="44" t="s">
        <v>45</v>
      </c>
      <c r="J132" s="97">
        <f t="shared" si="8"/>
        <v>14375.2</v>
      </c>
      <c r="K132" s="97">
        <f t="shared" si="9"/>
        <v>3593.7999999999993</v>
      </c>
      <c r="L132" s="97">
        <v>17969</v>
      </c>
      <c r="M132" s="45" t="s">
        <v>402</v>
      </c>
      <c r="N132" s="98" t="s">
        <v>34</v>
      </c>
      <c r="O132" s="99"/>
      <c r="P132" s="99"/>
    </row>
    <row r="133" spans="1:16" s="100" customFormat="1" ht="19.5" x14ac:dyDescent="0.25">
      <c r="A133" s="31" t="s">
        <v>629</v>
      </c>
      <c r="B133" s="70" t="s">
        <v>682</v>
      </c>
      <c r="C133" s="96">
        <v>39563500</v>
      </c>
      <c r="D133" s="102" t="s">
        <v>34</v>
      </c>
      <c r="E133" s="77" t="s">
        <v>230</v>
      </c>
      <c r="F133" s="25" t="s">
        <v>683</v>
      </c>
      <c r="G133" s="23" t="s">
        <v>34</v>
      </c>
      <c r="H133" s="33" t="s">
        <v>557</v>
      </c>
      <c r="I133" s="44" t="s">
        <v>45</v>
      </c>
      <c r="J133" s="97">
        <f t="shared" si="8"/>
        <v>27980</v>
      </c>
      <c r="K133" s="97">
        <f t="shared" si="9"/>
        <v>6995</v>
      </c>
      <c r="L133" s="97">
        <v>34975</v>
      </c>
      <c r="M133" s="45" t="s">
        <v>402</v>
      </c>
      <c r="N133" s="98" t="s">
        <v>34</v>
      </c>
      <c r="O133" s="99"/>
      <c r="P133" s="99"/>
    </row>
    <row r="134" spans="1:16" s="100" customFormat="1" ht="29.25" x14ac:dyDescent="0.25">
      <c r="A134" s="31" t="s">
        <v>629</v>
      </c>
      <c r="B134" s="72"/>
      <c r="C134" s="73"/>
      <c r="D134" s="92"/>
      <c r="E134" s="72"/>
      <c r="F134" s="25" t="s">
        <v>684</v>
      </c>
      <c r="G134" s="23" t="s">
        <v>34</v>
      </c>
      <c r="H134" s="33" t="s">
        <v>557</v>
      </c>
      <c r="I134" s="44" t="s">
        <v>45</v>
      </c>
      <c r="J134" s="97">
        <f t="shared" si="8"/>
        <v>4627.2</v>
      </c>
      <c r="K134" s="97">
        <f t="shared" si="9"/>
        <v>1156.8000000000002</v>
      </c>
      <c r="L134" s="97">
        <v>5784</v>
      </c>
      <c r="M134" s="45" t="s">
        <v>402</v>
      </c>
      <c r="N134" s="98" t="s">
        <v>34</v>
      </c>
      <c r="O134" s="99"/>
      <c r="P134" s="99"/>
    </row>
    <row r="135" spans="1:16" s="100" customFormat="1" ht="29.25" customHeight="1" x14ac:dyDescent="0.25">
      <c r="A135" s="31" t="s">
        <v>629</v>
      </c>
      <c r="B135" s="103" t="s">
        <v>685</v>
      </c>
      <c r="C135" s="104">
        <v>39563500</v>
      </c>
      <c r="D135" s="105" t="s">
        <v>34</v>
      </c>
      <c r="E135" s="106" t="s">
        <v>230</v>
      </c>
      <c r="F135" s="25" t="s">
        <v>291</v>
      </c>
      <c r="G135" s="23" t="s">
        <v>34</v>
      </c>
      <c r="H135" s="33" t="s">
        <v>557</v>
      </c>
      <c r="I135" s="44" t="s">
        <v>45</v>
      </c>
      <c r="J135" s="97">
        <f t="shared" si="8"/>
        <v>19338</v>
      </c>
      <c r="K135" s="97">
        <f t="shared" si="9"/>
        <v>4834.5</v>
      </c>
      <c r="L135" s="97">
        <v>24172.5</v>
      </c>
      <c r="M135" s="45" t="s">
        <v>402</v>
      </c>
      <c r="N135" s="98" t="s">
        <v>34</v>
      </c>
      <c r="O135" s="99"/>
      <c r="P135" s="99"/>
    </row>
    <row r="136" spans="1:16" s="100" customFormat="1" ht="29.25" customHeight="1" x14ac:dyDescent="0.25">
      <c r="A136" s="31" t="s">
        <v>629</v>
      </c>
      <c r="B136" s="107"/>
      <c r="C136" s="108"/>
      <c r="D136" s="109"/>
      <c r="E136" s="107"/>
      <c r="F136" s="25" t="s">
        <v>524</v>
      </c>
      <c r="G136" s="23" t="s">
        <v>34</v>
      </c>
      <c r="H136" s="33" t="s">
        <v>557</v>
      </c>
      <c r="I136" s="44" t="s">
        <v>45</v>
      </c>
      <c r="J136" s="97">
        <f t="shared" si="8"/>
        <v>15261</v>
      </c>
      <c r="K136" s="97">
        <f t="shared" si="9"/>
        <v>3815.25</v>
      </c>
      <c r="L136" s="97">
        <v>19076.25</v>
      </c>
      <c r="M136" s="45" t="s">
        <v>402</v>
      </c>
      <c r="N136" s="98" t="s">
        <v>34</v>
      </c>
      <c r="O136" s="99"/>
      <c r="P136" s="99"/>
    </row>
    <row r="137" spans="1:16" s="121" customFormat="1" ht="29.25" customHeight="1" x14ac:dyDescent="0.25">
      <c r="A137" s="110"/>
      <c r="B137" s="111"/>
      <c r="C137" s="112"/>
      <c r="D137" s="113"/>
      <c r="E137" s="111"/>
      <c r="F137" s="114"/>
      <c r="G137" s="115"/>
      <c r="H137" s="116"/>
      <c r="I137" s="117" t="s">
        <v>686</v>
      </c>
      <c r="J137" s="118">
        <f>SUM(J3:J136)</f>
        <v>7291777.7320000008</v>
      </c>
      <c r="K137" s="118"/>
      <c r="L137" s="118">
        <f>SUM(L3:L136)</f>
        <v>9013507.1700000018</v>
      </c>
      <c r="M137" s="119"/>
      <c r="N137" s="120"/>
    </row>
    <row r="138" spans="1:16" s="121" customFormat="1" ht="29.25" customHeight="1" x14ac:dyDescent="0.25">
      <c r="A138" s="110"/>
      <c r="B138" s="111"/>
      <c r="C138" s="112"/>
      <c r="D138" s="113"/>
      <c r="E138" s="111"/>
      <c r="F138" s="114"/>
      <c r="G138" s="115"/>
      <c r="H138" s="116"/>
      <c r="I138" s="117"/>
      <c r="J138" s="118"/>
      <c r="K138" s="118"/>
      <c r="L138" s="118"/>
      <c r="M138" s="119"/>
      <c r="N138" s="120"/>
    </row>
    <row r="139" spans="1:16" s="9" customFormat="1" ht="58.5" x14ac:dyDescent="0.2">
      <c r="A139" s="24" t="s">
        <v>255</v>
      </c>
      <c r="B139" s="25" t="s">
        <v>254</v>
      </c>
      <c r="C139" s="17">
        <v>45259000</v>
      </c>
      <c r="D139" s="17" t="s">
        <v>34</v>
      </c>
      <c r="E139" s="10" t="s">
        <v>230</v>
      </c>
      <c r="F139" s="26" t="s">
        <v>256</v>
      </c>
      <c r="G139" s="10" t="s">
        <v>34</v>
      </c>
      <c r="H139" s="29" t="s">
        <v>257</v>
      </c>
      <c r="I139" s="10" t="s">
        <v>207</v>
      </c>
      <c r="J139" s="28">
        <v>132000</v>
      </c>
      <c r="K139" s="28">
        <v>33000</v>
      </c>
      <c r="L139" s="28">
        <v>165000</v>
      </c>
      <c r="M139" s="29" t="s">
        <v>258</v>
      </c>
      <c r="N139" s="28">
        <v>165000</v>
      </c>
      <c r="O139" s="30"/>
      <c r="P139" s="30"/>
    </row>
    <row r="140" spans="1:16" ht="29.25" x14ac:dyDescent="0.25">
      <c r="A140" s="122" t="s">
        <v>274</v>
      </c>
      <c r="B140" s="123" t="s">
        <v>275</v>
      </c>
      <c r="C140" s="124">
        <v>45432100</v>
      </c>
      <c r="D140" s="125" t="s">
        <v>34</v>
      </c>
      <c r="E140" s="126" t="s">
        <v>230</v>
      </c>
      <c r="F140" s="127" t="s">
        <v>276</v>
      </c>
      <c r="G140" s="128" t="s">
        <v>34</v>
      </c>
      <c r="H140" s="129" t="s">
        <v>277</v>
      </c>
      <c r="I140" s="128" t="s">
        <v>125</v>
      </c>
      <c r="J140" s="130">
        <v>158175</v>
      </c>
      <c r="K140" s="130">
        <v>29543.75</v>
      </c>
      <c r="L140" s="130">
        <v>197718.75</v>
      </c>
      <c r="M140" s="129" t="s">
        <v>408</v>
      </c>
      <c r="N140" s="130">
        <v>197718.75</v>
      </c>
      <c r="O140" s="131"/>
      <c r="P140" s="131"/>
    </row>
    <row r="141" spans="1:16" ht="39" x14ac:dyDescent="0.25">
      <c r="A141" s="37" t="s">
        <v>438</v>
      </c>
      <c r="B141" s="31" t="s">
        <v>436</v>
      </c>
      <c r="C141" s="40">
        <v>45442100</v>
      </c>
      <c r="D141" s="17" t="s">
        <v>34</v>
      </c>
      <c r="E141" s="51" t="s">
        <v>230</v>
      </c>
      <c r="F141" s="26" t="s">
        <v>437</v>
      </c>
      <c r="G141" s="10" t="s">
        <v>34</v>
      </c>
      <c r="H141" s="37" t="s">
        <v>69</v>
      </c>
      <c r="I141" s="38" t="s">
        <v>402</v>
      </c>
      <c r="J141" s="28">
        <v>55950</v>
      </c>
      <c r="K141" s="28">
        <v>13987.5</v>
      </c>
      <c r="L141" s="28">
        <f>J141+K141</f>
        <v>69937.5</v>
      </c>
      <c r="M141" s="35" t="s">
        <v>107</v>
      </c>
      <c r="N141" s="28">
        <f>L141</f>
        <v>69937.5</v>
      </c>
      <c r="O141" s="30"/>
      <c r="P141" s="30"/>
    </row>
    <row r="142" spans="1:16" ht="39" x14ac:dyDescent="0.25">
      <c r="A142" s="37" t="s">
        <v>545</v>
      </c>
      <c r="B142" s="31" t="s">
        <v>544</v>
      </c>
      <c r="C142" s="40">
        <v>45442100</v>
      </c>
      <c r="D142" s="17" t="s">
        <v>34</v>
      </c>
      <c r="E142" s="51" t="s">
        <v>230</v>
      </c>
      <c r="F142" s="26" t="s">
        <v>437</v>
      </c>
      <c r="G142" s="10" t="s">
        <v>34</v>
      </c>
      <c r="H142" s="37" t="s">
        <v>69</v>
      </c>
      <c r="I142" s="38" t="s">
        <v>402</v>
      </c>
      <c r="J142" s="28">
        <v>55900</v>
      </c>
      <c r="K142" s="28">
        <v>13975</v>
      </c>
      <c r="L142" s="28">
        <f>J142+K142</f>
        <v>69875</v>
      </c>
      <c r="M142" s="35" t="s">
        <v>107</v>
      </c>
      <c r="N142" s="28">
        <f>L142</f>
        <v>69875</v>
      </c>
      <c r="O142" s="30"/>
      <c r="P142" s="30"/>
    </row>
    <row r="143" spans="1:16" s="56" customFormat="1" ht="48.75" x14ac:dyDescent="0.25">
      <c r="A143" s="132" t="s">
        <v>609</v>
      </c>
      <c r="B143" s="5" t="s">
        <v>495</v>
      </c>
      <c r="C143" s="133">
        <v>45351000</v>
      </c>
      <c r="D143" s="133" t="s">
        <v>34</v>
      </c>
      <c r="E143" s="134" t="s">
        <v>230</v>
      </c>
      <c r="F143" s="135" t="s">
        <v>496</v>
      </c>
      <c r="G143" s="136" t="s">
        <v>34</v>
      </c>
      <c r="H143" s="137" t="s">
        <v>459</v>
      </c>
      <c r="I143" s="138" t="s">
        <v>605</v>
      </c>
      <c r="J143" s="139">
        <v>53023</v>
      </c>
      <c r="K143" s="139">
        <v>13255.75</v>
      </c>
      <c r="L143" s="139">
        <f>J143+K143</f>
        <v>66278.75</v>
      </c>
      <c r="M143" s="140" t="s">
        <v>615</v>
      </c>
      <c r="N143" s="139">
        <f>L143</f>
        <v>66278.75</v>
      </c>
      <c r="O143" s="141"/>
      <c r="P143" s="141"/>
    </row>
    <row r="144" spans="1:16" s="56" customFormat="1" ht="48.75" x14ac:dyDescent="0.25">
      <c r="A144" s="142" t="s">
        <v>600</v>
      </c>
      <c r="B144" s="31" t="s">
        <v>528</v>
      </c>
      <c r="C144" s="40">
        <v>45351000</v>
      </c>
      <c r="D144" s="34" t="s">
        <v>34</v>
      </c>
      <c r="E144" s="10" t="s">
        <v>230</v>
      </c>
      <c r="F144" s="53" t="s">
        <v>529</v>
      </c>
      <c r="G144" s="10" t="s">
        <v>34</v>
      </c>
      <c r="H144" s="37" t="s">
        <v>599</v>
      </c>
      <c r="I144" s="38" t="s">
        <v>233</v>
      </c>
      <c r="J144" s="54">
        <v>39400</v>
      </c>
      <c r="K144" s="54">
        <v>9850</v>
      </c>
      <c r="L144" s="54">
        <f>J144+K144</f>
        <v>49250</v>
      </c>
      <c r="M144" s="35" t="s">
        <v>616</v>
      </c>
      <c r="N144" s="54">
        <f>L144</f>
        <v>49250</v>
      </c>
      <c r="O144" s="55"/>
      <c r="P144" s="55"/>
    </row>
    <row r="145" spans="1:16" s="150" customFormat="1" ht="27" customHeight="1" x14ac:dyDescent="0.25">
      <c r="A145" s="116"/>
      <c r="B145" s="110"/>
      <c r="C145" s="143"/>
      <c r="D145" s="144"/>
      <c r="E145" s="145"/>
      <c r="F145" s="146"/>
      <c r="G145" s="145"/>
      <c r="H145" s="147"/>
      <c r="I145" s="145" t="s">
        <v>687</v>
      </c>
      <c r="J145" s="148">
        <f>SUM(J139:J144)</f>
        <v>494448</v>
      </c>
      <c r="K145" s="148"/>
      <c r="L145" s="148">
        <f>SUM(L139:L144)</f>
        <v>618060</v>
      </c>
      <c r="M145" s="147"/>
      <c r="N145" s="148">
        <f>L145</f>
        <v>618060</v>
      </c>
      <c r="O145" s="149"/>
      <c r="P145" s="149"/>
    </row>
    <row r="146" spans="1:16" s="150" customFormat="1" ht="27" customHeight="1" x14ac:dyDescent="0.25">
      <c r="A146" s="116"/>
      <c r="B146" s="110"/>
      <c r="C146" s="143"/>
      <c r="D146" s="144"/>
      <c r="E146" s="145"/>
      <c r="F146" s="146"/>
      <c r="G146" s="145"/>
      <c r="H146" s="147"/>
      <c r="I146" s="145"/>
      <c r="J146" s="148"/>
      <c r="K146" s="148"/>
      <c r="L146" s="148"/>
      <c r="M146" s="147"/>
      <c r="N146" s="148"/>
      <c r="O146" s="149"/>
      <c r="P146" s="149"/>
    </row>
    <row r="147" spans="1:16" s="9" customFormat="1" ht="58.5" x14ac:dyDescent="0.2">
      <c r="A147" s="24" t="s">
        <v>260</v>
      </c>
      <c r="B147" s="31" t="s">
        <v>259</v>
      </c>
      <c r="C147" s="18">
        <v>48311000</v>
      </c>
      <c r="D147" s="17" t="s">
        <v>34</v>
      </c>
      <c r="E147" s="10" t="s">
        <v>230</v>
      </c>
      <c r="F147" s="26" t="s">
        <v>261</v>
      </c>
      <c r="G147" s="10" t="s">
        <v>34</v>
      </c>
      <c r="H147" s="29" t="s">
        <v>262</v>
      </c>
      <c r="I147" s="10" t="s">
        <v>45</v>
      </c>
      <c r="J147" s="28">
        <v>116400</v>
      </c>
      <c r="K147" s="28">
        <v>29100</v>
      </c>
      <c r="L147" s="28">
        <v>145500</v>
      </c>
      <c r="M147" s="29" t="s">
        <v>404</v>
      </c>
      <c r="N147" s="28">
        <f>12125*10</f>
        <v>121250</v>
      </c>
      <c r="O147" s="30"/>
      <c r="P147" s="30"/>
    </row>
    <row r="148" spans="1:16" ht="39" x14ac:dyDescent="0.25">
      <c r="A148" s="151" t="s">
        <v>267</v>
      </c>
      <c r="B148" s="123" t="s">
        <v>268</v>
      </c>
      <c r="C148" s="124">
        <v>50412000</v>
      </c>
      <c r="D148" s="125" t="s">
        <v>34</v>
      </c>
      <c r="E148" s="126" t="s">
        <v>230</v>
      </c>
      <c r="F148" s="127" t="s">
        <v>270</v>
      </c>
      <c r="G148" s="128" t="s">
        <v>34</v>
      </c>
      <c r="H148" s="152" t="s">
        <v>411</v>
      </c>
      <c r="I148" s="128" t="s">
        <v>45</v>
      </c>
      <c r="J148" s="130">
        <v>84876</v>
      </c>
      <c r="K148" s="130">
        <v>21219</v>
      </c>
      <c r="L148" s="130">
        <v>106095</v>
      </c>
      <c r="M148" s="152" t="s">
        <v>406</v>
      </c>
      <c r="N148" s="130">
        <v>106095</v>
      </c>
      <c r="O148" s="131"/>
      <c r="P148" s="131"/>
    </row>
    <row r="149" spans="1:16" ht="39" x14ac:dyDescent="0.25">
      <c r="A149" s="37" t="s">
        <v>306</v>
      </c>
      <c r="B149" s="31" t="s">
        <v>307</v>
      </c>
      <c r="C149" s="34">
        <v>50334400</v>
      </c>
      <c r="D149" s="17" t="s">
        <v>34</v>
      </c>
      <c r="E149" s="4" t="s">
        <v>230</v>
      </c>
      <c r="F149" s="26" t="s">
        <v>270</v>
      </c>
      <c r="G149" s="10" t="s">
        <v>34</v>
      </c>
      <c r="H149" s="37" t="s">
        <v>308</v>
      </c>
      <c r="I149" s="10" t="s">
        <v>125</v>
      </c>
      <c r="J149" s="28">
        <v>195515</v>
      </c>
      <c r="K149" s="28">
        <v>48878.75</v>
      </c>
      <c r="L149" s="28">
        <v>244393.75</v>
      </c>
      <c r="M149" s="37" t="s">
        <v>225</v>
      </c>
      <c r="N149" s="28">
        <v>244393.75</v>
      </c>
      <c r="O149" s="30"/>
      <c r="P149" s="30"/>
    </row>
    <row r="150" spans="1:16" ht="68.25" x14ac:dyDescent="0.25">
      <c r="A150" s="37" t="s">
        <v>314</v>
      </c>
      <c r="B150" s="25" t="s">
        <v>310</v>
      </c>
      <c r="C150" s="34">
        <v>90400000</v>
      </c>
      <c r="D150" s="17" t="s">
        <v>34</v>
      </c>
      <c r="E150" s="4" t="s">
        <v>230</v>
      </c>
      <c r="F150" s="26" t="s">
        <v>311</v>
      </c>
      <c r="G150" s="10" t="s">
        <v>34</v>
      </c>
      <c r="H150" s="35">
        <v>42969</v>
      </c>
      <c r="I150" s="38" t="s">
        <v>312</v>
      </c>
      <c r="J150" s="28">
        <v>84500</v>
      </c>
      <c r="K150" s="28">
        <v>21125</v>
      </c>
      <c r="L150" s="28">
        <v>105625</v>
      </c>
      <c r="M150" s="37" t="s">
        <v>317</v>
      </c>
      <c r="N150" s="28">
        <v>105625</v>
      </c>
      <c r="O150" s="30"/>
      <c r="P150" s="30"/>
    </row>
    <row r="151" spans="1:16" s="43" customFormat="1" ht="29.25" x14ac:dyDescent="0.25">
      <c r="A151" s="33" t="s">
        <v>319</v>
      </c>
      <c r="B151" s="31" t="s">
        <v>320</v>
      </c>
      <c r="C151" s="40">
        <v>50420000</v>
      </c>
      <c r="D151" s="17" t="s">
        <v>34</v>
      </c>
      <c r="E151" s="4" t="s">
        <v>230</v>
      </c>
      <c r="F151" s="26" t="s">
        <v>321</v>
      </c>
      <c r="G151" s="23" t="s">
        <v>34</v>
      </c>
      <c r="H151" s="45">
        <v>42956</v>
      </c>
      <c r="I151" s="44" t="s">
        <v>125</v>
      </c>
      <c r="J151" s="41">
        <v>86534.01</v>
      </c>
      <c r="K151" s="41">
        <v>21633.5</v>
      </c>
      <c r="L151" s="41">
        <v>108167.51</v>
      </c>
      <c r="M151" s="33" t="s">
        <v>420</v>
      </c>
      <c r="N151" s="41">
        <v>108167.51</v>
      </c>
      <c r="O151" s="24"/>
      <c r="P151" s="24"/>
    </row>
    <row r="152" spans="1:16" s="43" customFormat="1" ht="68.25" x14ac:dyDescent="0.25">
      <c r="A152" s="33" t="s">
        <v>322</v>
      </c>
      <c r="B152" s="25" t="s">
        <v>323</v>
      </c>
      <c r="C152" s="40">
        <v>50420000</v>
      </c>
      <c r="D152" s="17" t="s">
        <v>34</v>
      </c>
      <c r="E152" s="4" t="s">
        <v>230</v>
      </c>
      <c r="F152" s="26" t="s">
        <v>324</v>
      </c>
      <c r="G152" s="23" t="s">
        <v>34</v>
      </c>
      <c r="H152" s="33" t="s">
        <v>326</v>
      </c>
      <c r="I152" s="44" t="s">
        <v>325</v>
      </c>
      <c r="J152" s="41">
        <v>104479.93</v>
      </c>
      <c r="K152" s="41">
        <v>26119.98</v>
      </c>
      <c r="L152" s="41">
        <v>130599.91</v>
      </c>
      <c r="M152" s="33" t="s">
        <v>421</v>
      </c>
      <c r="N152" s="41">
        <v>130599.91</v>
      </c>
      <c r="O152" s="42"/>
      <c r="P152" s="42"/>
    </row>
    <row r="153" spans="1:16" s="43" customFormat="1" ht="234" x14ac:dyDescent="0.25">
      <c r="A153" s="33" t="s">
        <v>344</v>
      </c>
      <c r="B153" s="31" t="s">
        <v>345</v>
      </c>
      <c r="C153" s="40">
        <v>71242000</v>
      </c>
      <c r="D153" s="17" t="s">
        <v>34</v>
      </c>
      <c r="E153" s="4" t="s">
        <v>230</v>
      </c>
      <c r="F153" s="26" t="s">
        <v>346</v>
      </c>
      <c r="G153" s="23" t="s">
        <v>34</v>
      </c>
      <c r="H153" s="33" t="s">
        <v>170</v>
      </c>
      <c r="I153" s="153" t="s">
        <v>347</v>
      </c>
      <c r="J153" s="41">
        <v>95000</v>
      </c>
      <c r="K153" s="41">
        <v>23750</v>
      </c>
      <c r="L153" s="41">
        <v>118750</v>
      </c>
      <c r="M153" s="45"/>
      <c r="N153" s="41" t="s">
        <v>34</v>
      </c>
      <c r="O153" s="24"/>
      <c r="P153" s="24"/>
    </row>
    <row r="154" spans="1:16" s="156" customFormat="1" ht="141" customHeight="1" x14ac:dyDescent="0.25">
      <c r="A154" s="37" t="s">
        <v>361</v>
      </c>
      <c r="B154" s="57" t="s">
        <v>362</v>
      </c>
      <c r="C154" s="40">
        <v>71320000</v>
      </c>
      <c r="D154" s="17" t="s">
        <v>34</v>
      </c>
      <c r="E154" s="4" t="s">
        <v>230</v>
      </c>
      <c r="F154" s="26" t="s">
        <v>401</v>
      </c>
      <c r="G154" s="10" t="s">
        <v>34</v>
      </c>
      <c r="H154" s="37" t="s">
        <v>398</v>
      </c>
      <c r="I154" s="38" t="s">
        <v>329</v>
      </c>
      <c r="J154" s="28">
        <v>47000</v>
      </c>
      <c r="K154" s="28">
        <v>11750</v>
      </c>
      <c r="L154" s="28">
        <v>58750</v>
      </c>
      <c r="M154" s="154"/>
      <c r="N154" s="28" t="s">
        <v>34</v>
      </c>
      <c r="O154" s="155"/>
      <c r="P154" s="155"/>
    </row>
    <row r="155" spans="1:16" s="43" customFormat="1" ht="249.95" customHeight="1" x14ac:dyDescent="0.25">
      <c r="A155" s="33" t="s">
        <v>371</v>
      </c>
      <c r="B155" s="25" t="s">
        <v>372</v>
      </c>
      <c r="C155" s="40">
        <v>71320000</v>
      </c>
      <c r="D155" s="17" t="s">
        <v>34</v>
      </c>
      <c r="E155" s="4" t="s">
        <v>230</v>
      </c>
      <c r="F155" s="26" t="s">
        <v>373</v>
      </c>
      <c r="G155" s="23" t="s">
        <v>34</v>
      </c>
      <c r="H155" s="33" t="s">
        <v>374</v>
      </c>
      <c r="I155" s="157" t="s">
        <v>375</v>
      </c>
      <c r="J155" s="41">
        <v>80000</v>
      </c>
      <c r="K155" s="41">
        <v>20000</v>
      </c>
      <c r="L155" s="41">
        <v>100000</v>
      </c>
      <c r="M155" s="45"/>
      <c r="N155" s="50" t="s">
        <v>34</v>
      </c>
      <c r="O155" s="42"/>
      <c r="P155" s="42"/>
    </row>
    <row r="156" spans="1:16" s="43" customFormat="1" ht="58.5" x14ac:dyDescent="0.25">
      <c r="A156" s="33" t="s">
        <v>385</v>
      </c>
      <c r="B156" s="31" t="s">
        <v>384</v>
      </c>
      <c r="C156" s="40">
        <v>72211000</v>
      </c>
      <c r="D156" s="17" t="s">
        <v>34</v>
      </c>
      <c r="E156" s="4" t="s">
        <v>230</v>
      </c>
      <c r="F156" s="26" t="s">
        <v>386</v>
      </c>
      <c r="G156" s="23" t="s">
        <v>34</v>
      </c>
      <c r="H156" s="33" t="s">
        <v>387</v>
      </c>
      <c r="I156" s="44" t="s">
        <v>45</v>
      </c>
      <c r="J156" s="97">
        <v>179196</v>
      </c>
      <c r="K156" s="97">
        <v>44799</v>
      </c>
      <c r="L156" s="97">
        <v>223995</v>
      </c>
      <c r="M156" s="45" t="s">
        <v>422</v>
      </c>
      <c r="N156" s="41">
        <v>55998.75</v>
      </c>
      <c r="O156" s="42"/>
      <c r="P156" s="42"/>
    </row>
    <row r="157" spans="1:16" ht="107.25" x14ac:dyDescent="0.25">
      <c r="A157" s="37" t="s">
        <v>430</v>
      </c>
      <c r="B157" s="31" t="s">
        <v>425</v>
      </c>
      <c r="C157" s="40">
        <v>71000000</v>
      </c>
      <c r="D157" s="17" t="s">
        <v>34</v>
      </c>
      <c r="E157" s="51" t="s">
        <v>230</v>
      </c>
      <c r="F157" s="26" t="s">
        <v>428</v>
      </c>
      <c r="G157" s="10" t="s">
        <v>34</v>
      </c>
      <c r="H157" s="37" t="s">
        <v>429</v>
      </c>
      <c r="I157" s="38" t="s">
        <v>431</v>
      </c>
      <c r="J157" s="28">
        <v>53900</v>
      </c>
      <c r="K157" s="28">
        <v>13475</v>
      </c>
      <c r="L157" s="28">
        <f>J157+K157</f>
        <v>67375</v>
      </c>
      <c r="M157" s="37" t="s">
        <v>432</v>
      </c>
      <c r="N157" s="28">
        <v>67375</v>
      </c>
      <c r="O157" s="30"/>
      <c r="P157" s="30"/>
    </row>
    <row r="158" spans="1:16" ht="87.75" x14ac:dyDescent="0.25">
      <c r="A158" s="37" t="s">
        <v>434</v>
      </c>
      <c r="B158" s="31" t="s">
        <v>433</v>
      </c>
      <c r="C158" s="40">
        <v>71000000</v>
      </c>
      <c r="D158" s="17" t="s">
        <v>34</v>
      </c>
      <c r="E158" s="51" t="s">
        <v>230</v>
      </c>
      <c r="F158" s="26" t="s">
        <v>428</v>
      </c>
      <c r="G158" s="10" t="s">
        <v>34</v>
      </c>
      <c r="H158" s="37" t="s">
        <v>435</v>
      </c>
      <c r="I158" s="38" t="s">
        <v>431</v>
      </c>
      <c r="J158" s="28">
        <v>54000</v>
      </c>
      <c r="K158" s="28">
        <v>13500</v>
      </c>
      <c r="L158" s="28">
        <f>J158+K158</f>
        <v>67500</v>
      </c>
      <c r="M158" s="35">
        <v>42950</v>
      </c>
      <c r="N158" s="28">
        <v>67500</v>
      </c>
      <c r="O158" s="30"/>
      <c r="P158" s="30"/>
    </row>
    <row r="159" spans="1:16" ht="87.75" x14ac:dyDescent="0.25">
      <c r="A159" s="52" t="s">
        <v>480</v>
      </c>
      <c r="B159" s="31" t="s">
        <v>479</v>
      </c>
      <c r="C159" s="34">
        <v>72310000</v>
      </c>
      <c r="D159" s="17" t="s">
        <v>34</v>
      </c>
      <c r="E159" s="51" t="s">
        <v>230</v>
      </c>
      <c r="F159" s="26" t="s">
        <v>386</v>
      </c>
      <c r="G159" s="10" t="s">
        <v>34</v>
      </c>
      <c r="H159" s="37" t="s">
        <v>481</v>
      </c>
      <c r="I159" s="38" t="s">
        <v>482</v>
      </c>
      <c r="J159" s="28">
        <v>99600</v>
      </c>
      <c r="K159" s="28">
        <f>L159-J159</f>
        <v>24900</v>
      </c>
      <c r="L159" s="28">
        <v>124500</v>
      </c>
      <c r="M159" s="35" t="s">
        <v>481</v>
      </c>
      <c r="N159" s="28">
        <f>L159</f>
        <v>124500</v>
      </c>
      <c r="O159" s="30"/>
      <c r="P159" s="30"/>
    </row>
    <row r="160" spans="1:16" ht="58.5" x14ac:dyDescent="0.25">
      <c r="A160" s="52" t="s">
        <v>485</v>
      </c>
      <c r="B160" s="31" t="s">
        <v>484</v>
      </c>
      <c r="C160" s="34">
        <v>50334120</v>
      </c>
      <c r="D160" s="17" t="s">
        <v>34</v>
      </c>
      <c r="E160" s="51" t="s">
        <v>230</v>
      </c>
      <c r="F160" s="26" t="s">
        <v>483</v>
      </c>
      <c r="G160" s="10" t="s">
        <v>34</v>
      </c>
      <c r="H160" s="37" t="s">
        <v>486</v>
      </c>
      <c r="I160" s="38" t="s">
        <v>45</v>
      </c>
      <c r="J160" s="28">
        <v>35600</v>
      </c>
      <c r="K160" s="28">
        <v>8900</v>
      </c>
      <c r="L160" s="28">
        <f>J160+K160</f>
        <v>44500</v>
      </c>
      <c r="M160" s="35" t="s">
        <v>487</v>
      </c>
      <c r="N160" s="28">
        <v>33375</v>
      </c>
      <c r="O160" s="30"/>
      <c r="P160" s="30"/>
    </row>
    <row r="161" spans="1:16" ht="97.5" x14ac:dyDescent="0.25">
      <c r="A161" s="37" t="s">
        <v>498</v>
      </c>
      <c r="B161" s="31" t="s">
        <v>497</v>
      </c>
      <c r="C161" s="40">
        <v>71000000</v>
      </c>
      <c r="D161" s="17" t="s">
        <v>34</v>
      </c>
      <c r="E161" s="51" t="s">
        <v>230</v>
      </c>
      <c r="F161" s="26" t="s">
        <v>401</v>
      </c>
      <c r="G161" s="10" t="s">
        <v>34</v>
      </c>
      <c r="H161" s="37" t="s">
        <v>326</v>
      </c>
      <c r="I161" s="38" t="s">
        <v>431</v>
      </c>
      <c r="J161" s="28">
        <v>28000</v>
      </c>
      <c r="K161" s="28">
        <v>7000</v>
      </c>
      <c r="L161" s="28">
        <f>J161+K161</f>
        <v>35000</v>
      </c>
      <c r="M161" s="37" t="s">
        <v>499</v>
      </c>
      <c r="N161" s="28">
        <v>35000</v>
      </c>
      <c r="O161" s="30"/>
      <c r="P161" s="30"/>
    </row>
    <row r="162" spans="1:16" ht="58.5" x14ac:dyDescent="0.25">
      <c r="A162" s="158" t="s">
        <v>593</v>
      </c>
      <c r="B162" s="31" t="s">
        <v>514</v>
      </c>
      <c r="C162" s="40">
        <v>50420000</v>
      </c>
      <c r="D162" s="34" t="s">
        <v>34</v>
      </c>
      <c r="E162" s="51" t="s">
        <v>230</v>
      </c>
      <c r="F162" s="53" t="s">
        <v>515</v>
      </c>
      <c r="G162" s="10" t="s">
        <v>34</v>
      </c>
      <c r="H162" s="37" t="s">
        <v>503</v>
      </c>
      <c r="I162" s="38" t="s">
        <v>329</v>
      </c>
      <c r="J162" s="28">
        <v>23899</v>
      </c>
      <c r="K162" s="28">
        <v>5974.75</v>
      </c>
      <c r="L162" s="28">
        <f t="shared" ref="L162:L174" si="10">J162+K162</f>
        <v>29873.75</v>
      </c>
      <c r="M162" s="37" t="s">
        <v>464</v>
      </c>
      <c r="N162" s="28">
        <f t="shared" ref="N162:N175" si="11">L162</f>
        <v>29873.75</v>
      </c>
      <c r="O162" s="30"/>
      <c r="P162" s="30"/>
    </row>
    <row r="163" spans="1:16" ht="48.75" x14ac:dyDescent="0.25">
      <c r="A163" s="142" t="s">
        <v>610</v>
      </c>
      <c r="B163" s="31" t="s">
        <v>516</v>
      </c>
      <c r="C163" s="40">
        <v>50420000</v>
      </c>
      <c r="D163" s="34" t="s">
        <v>34</v>
      </c>
      <c r="E163" s="51" t="s">
        <v>230</v>
      </c>
      <c r="F163" s="53" t="s">
        <v>517</v>
      </c>
      <c r="G163" s="10" t="s">
        <v>34</v>
      </c>
      <c r="H163" s="37" t="s">
        <v>594</v>
      </c>
      <c r="I163" s="38" t="s">
        <v>605</v>
      </c>
      <c r="J163" s="28">
        <v>28968</v>
      </c>
      <c r="K163" s="28">
        <v>7242</v>
      </c>
      <c r="L163" s="28">
        <f t="shared" si="10"/>
        <v>36210</v>
      </c>
      <c r="M163" s="37" t="s">
        <v>535</v>
      </c>
      <c r="N163" s="28">
        <f t="shared" si="11"/>
        <v>36210</v>
      </c>
      <c r="O163" s="30"/>
      <c r="P163" s="30"/>
    </row>
    <row r="164" spans="1:16" ht="48.75" x14ac:dyDescent="0.25">
      <c r="A164" s="142" t="s">
        <v>611</v>
      </c>
      <c r="B164" s="31" t="s">
        <v>518</v>
      </c>
      <c r="C164" s="40">
        <v>50420000</v>
      </c>
      <c r="D164" s="34" t="s">
        <v>34</v>
      </c>
      <c r="E164" s="51" t="s">
        <v>230</v>
      </c>
      <c r="F164" s="53" t="s">
        <v>286</v>
      </c>
      <c r="G164" s="10" t="s">
        <v>34</v>
      </c>
      <c r="H164" s="37" t="s">
        <v>594</v>
      </c>
      <c r="I164" s="38" t="s">
        <v>207</v>
      </c>
      <c r="J164" s="28">
        <v>26464</v>
      </c>
      <c r="K164" s="28">
        <v>6616</v>
      </c>
      <c r="L164" s="28">
        <f t="shared" si="10"/>
        <v>33080</v>
      </c>
      <c r="M164" s="37" t="s">
        <v>471</v>
      </c>
      <c r="N164" s="28">
        <f t="shared" si="11"/>
        <v>33080</v>
      </c>
      <c r="O164" s="30"/>
      <c r="P164" s="30"/>
    </row>
    <row r="165" spans="1:16" ht="58.5" x14ac:dyDescent="0.25">
      <c r="A165" s="142" t="s">
        <v>612</v>
      </c>
      <c r="B165" s="31" t="s">
        <v>519</v>
      </c>
      <c r="C165" s="40">
        <v>50420000</v>
      </c>
      <c r="D165" s="34" t="s">
        <v>34</v>
      </c>
      <c r="E165" s="51" t="s">
        <v>230</v>
      </c>
      <c r="F165" s="53" t="s">
        <v>520</v>
      </c>
      <c r="G165" s="10" t="s">
        <v>34</v>
      </c>
      <c r="H165" s="37" t="s">
        <v>595</v>
      </c>
      <c r="I165" s="38" t="s">
        <v>538</v>
      </c>
      <c r="J165" s="28">
        <v>27638.63</v>
      </c>
      <c r="K165" s="28">
        <v>6909.66</v>
      </c>
      <c r="L165" s="28">
        <f t="shared" si="10"/>
        <v>34548.29</v>
      </c>
      <c r="M165" s="37" t="s">
        <v>535</v>
      </c>
      <c r="N165" s="28">
        <f t="shared" si="11"/>
        <v>34548.29</v>
      </c>
      <c r="O165" s="30"/>
      <c r="P165" s="30"/>
    </row>
    <row r="166" spans="1:16" ht="68.25" x14ac:dyDescent="0.25">
      <c r="A166" s="142" t="s">
        <v>613</v>
      </c>
      <c r="B166" s="31" t="s">
        <v>521</v>
      </c>
      <c r="C166" s="40">
        <v>50420000</v>
      </c>
      <c r="D166" s="34" t="s">
        <v>34</v>
      </c>
      <c r="E166" s="51" t="s">
        <v>230</v>
      </c>
      <c r="F166" s="53" t="s">
        <v>522</v>
      </c>
      <c r="G166" s="10" t="s">
        <v>34</v>
      </c>
      <c r="H166" s="37" t="s">
        <v>596</v>
      </c>
      <c r="I166" s="38" t="s">
        <v>125</v>
      </c>
      <c r="J166" s="54">
        <v>38576</v>
      </c>
      <c r="K166" s="54">
        <v>9644</v>
      </c>
      <c r="L166" s="54">
        <f t="shared" si="10"/>
        <v>48220</v>
      </c>
      <c r="M166" s="37" t="s">
        <v>486</v>
      </c>
      <c r="N166" s="28">
        <f t="shared" si="11"/>
        <v>48220</v>
      </c>
      <c r="O166" s="30"/>
      <c r="P166" s="30"/>
    </row>
    <row r="167" spans="1:16" ht="48.75" x14ac:dyDescent="0.25">
      <c r="A167" s="142" t="s">
        <v>614</v>
      </c>
      <c r="B167" s="31" t="s">
        <v>523</v>
      </c>
      <c r="C167" s="40">
        <v>50420000</v>
      </c>
      <c r="D167" s="34" t="s">
        <v>34</v>
      </c>
      <c r="E167" s="51" t="s">
        <v>230</v>
      </c>
      <c r="F167" s="53" t="s">
        <v>524</v>
      </c>
      <c r="G167" s="10" t="s">
        <v>34</v>
      </c>
      <c r="H167" s="37" t="s">
        <v>504</v>
      </c>
      <c r="I167" s="38" t="s">
        <v>125</v>
      </c>
      <c r="J167" s="54">
        <v>56057</v>
      </c>
      <c r="K167" s="54">
        <v>14014.25</v>
      </c>
      <c r="L167" s="54">
        <f t="shared" si="10"/>
        <v>70071.25</v>
      </c>
      <c r="M167" s="37" t="s">
        <v>543</v>
      </c>
      <c r="N167" s="28">
        <f t="shared" si="11"/>
        <v>70071.25</v>
      </c>
      <c r="O167" s="30"/>
      <c r="P167" s="30"/>
    </row>
    <row r="168" spans="1:16" ht="68.25" x14ac:dyDescent="0.25">
      <c r="A168" s="142" t="s">
        <v>598</v>
      </c>
      <c r="B168" s="31" t="s">
        <v>525</v>
      </c>
      <c r="C168" s="40">
        <v>45310000</v>
      </c>
      <c r="D168" s="34" t="s">
        <v>34</v>
      </c>
      <c r="E168" s="51" t="s">
        <v>230</v>
      </c>
      <c r="F168" s="53" t="s">
        <v>526</v>
      </c>
      <c r="G168" s="10" t="s">
        <v>34</v>
      </c>
      <c r="H168" s="37" t="s">
        <v>597</v>
      </c>
      <c r="I168" s="38" t="s">
        <v>207</v>
      </c>
      <c r="J168" s="54">
        <v>37800</v>
      </c>
      <c r="K168" s="54">
        <v>9450</v>
      </c>
      <c r="L168" s="54">
        <f t="shared" si="10"/>
        <v>47250</v>
      </c>
      <c r="M168" s="37" t="s">
        <v>486</v>
      </c>
      <c r="N168" s="28">
        <f t="shared" si="11"/>
        <v>47250</v>
      </c>
      <c r="O168" s="30"/>
      <c r="P168" s="30"/>
    </row>
    <row r="169" spans="1:16" s="56" customFormat="1" ht="68.25" x14ac:dyDescent="0.25">
      <c r="A169" s="37" t="s">
        <v>540</v>
      </c>
      <c r="B169" s="31" t="s">
        <v>527</v>
      </c>
      <c r="C169" s="40">
        <v>50420000</v>
      </c>
      <c r="D169" s="34" t="s">
        <v>34</v>
      </c>
      <c r="E169" s="51" t="s">
        <v>230</v>
      </c>
      <c r="F169" s="53" t="s">
        <v>324</v>
      </c>
      <c r="G169" s="10" t="s">
        <v>34</v>
      </c>
      <c r="H169" s="37" t="s">
        <v>541</v>
      </c>
      <c r="I169" s="38" t="s">
        <v>542</v>
      </c>
      <c r="J169" s="54">
        <v>38031</v>
      </c>
      <c r="K169" s="54">
        <v>9507.75</v>
      </c>
      <c r="L169" s="54">
        <f t="shared" si="10"/>
        <v>47538.75</v>
      </c>
      <c r="M169" s="37" t="s">
        <v>541</v>
      </c>
      <c r="N169" s="54">
        <f t="shared" si="11"/>
        <v>47538.75</v>
      </c>
      <c r="O169" s="55"/>
      <c r="P169" s="55"/>
    </row>
    <row r="170" spans="1:16" s="56" customFormat="1" ht="48.75" x14ac:dyDescent="0.25">
      <c r="A170" s="142" t="s">
        <v>601</v>
      </c>
      <c r="B170" s="31" t="s">
        <v>530</v>
      </c>
      <c r="C170" s="40"/>
      <c r="D170" s="34" t="s">
        <v>34</v>
      </c>
      <c r="E170" s="51" t="s">
        <v>230</v>
      </c>
      <c r="F170" s="53" t="s">
        <v>531</v>
      </c>
      <c r="G170" s="10" t="s">
        <v>34</v>
      </c>
      <c r="H170" s="37" t="s">
        <v>602</v>
      </c>
      <c r="I170" s="38" t="s">
        <v>207</v>
      </c>
      <c r="J170" s="54">
        <v>30208</v>
      </c>
      <c r="K170" s="54">
        <v>7552</v>
      </c>
      <c r="L170" s="54">
        <f t="shared" si="10"/>
        <v>37760</v>
      </c>
      <c r="M170" s="37" t="s">
        <v>616</v>
      </c>
      <c r="N170" s="54">
        <f t="shared" si="11"/>
        <v>37760</v>
      </c>
      <c r="O170" s="55"/>
      <c r="P170" s="55"/>
    </row>
    <row r="171" spans="1:16" s="56" customFormat="1" ht="29.25" x14ac:dyDescent="0.25">
      <c r="A171" s="142" t="s">
        <v>603</v>
      </c>
      <c r="B171" s="31" t="s">
        <v>532</v>
      </c>
      <c r="C171" s="40">
        <v>50420000</v>
      </c>
      <c r="D171" s="34" t="s">
        <v>34</v>
      </c>
      <c r="E171" s="51" t="s">
        <v>230</v>
      </c>
      <c r="F171" s="53" t="s">
        <v>533</v>
      </c>
      <c r="G171" s="10" t="s">
        <v>34</v>
      </c>
      <c r="H171" s="37" t="s">
        <v>295</v>
      </c>
      <c r="I171" s="38" t="s">
        <v>207</v>
      </c>
      <c r="J171" s="54">
        <v>23040</v>
      </c>
      <c r="K171" s="54">
        <v>5760</v>
      </c>
      <c r="L171" s="54">
        <f t="shared" si="10"/>
        <v>28800</v>
      </c>
      <c r="M171" s="37" t="s">
        <v>652</v>
      </c>
      <c r="N171" s="54">
        <f t="shared" si="11"/>
        <v>28800</v>
      </c>
      <c r="O171" s="55"/>
      <c r="P171" s="55"/>
    </row>
    <row r="172" spans="1:16" s="56" customFormat="1" ht="48.75" x14ac:dyDescent="0.25">
      <c r="A172" s="37" t="s">
        <v>537</v>
      </c>
      <c r="B172" s="31" t="s">
        <v>536</v>
      </c>
      <c r="C172" s="40">
        <v>50420000</v>
      </c>
      <c r="D172" s="34" t="s">
        <v>34</v>
      </c>
      <c r="E172" s="51" t="s">
        <v>230</v>
      </c>
      <c r="F172" s="53" t="s">
        <v>272</v>
      </c>
      <c r="G172" s="10" t="s">
        <v>34</v>
      </c>
      <c r="H172" s="37" t="s">
        <v>308</v>
      </c>
      <c r="I172" s="38" t="s">
        <v>538</v>
      </c>
      <c r="J172" s="54">
        <v>24639.29</v>
      </c>
      <c r="K172" s="54">
        <v>6159.82</v>
      </c>
      <c r="L172" s="54">
        <f t="shared" si="10"/>
        <v>30799.11</v>
      </c>
      <c r="M172" s="37" t="s">
        <v>539</v>
      </c>
      <c r="N172" s="54">
        <f t="shared" si="11"/>
        <v>30799.11</v>
      </c>
      <c r="O172" s="55"/>
      <c r="P172" s="55"/>
    </row>
    <row r="173" spans="1:16" s="56" customFormat="1" ht="68.25" x14ac:dyDescent="0.25">
      <c r="A173" s="142" t="s">
        <v>604</v>
      </c>
      <c r="B173" s="31" t="s">
        <v>527</v>
      </c>
      <c r="C173" s="40">
        <v>50420000</v>
      </c>
      <c r="D173" s="34" t="s">
        <v>34</v>
      </c>
      <c r="E173" s="51" t="s">
        <v>230</v>
      </c>
      <c r="F173" s="53" t="s">
        <v>324</v>
      </c>
      <c r="G173" s="10" t="s">
        <v>34</v>
      </c>
      <c r="H173" s="37" t="s">
        <v>298</v>
      </c>
      <c r="I173" s="38" t="s">
        <v>605</v>
      </c>
      <c r="J173" s="54">
        <v>79127.05</v>
      </c>
      <c r="K173" s="54">
        <v>19781.759999999998</v>
      </c>
      <c r="L173" s="54">
        <f t="shared" si="10"/>
        <v>98908.81</v>
      </c>
      <c r="M173" s="37" t="s">
        <v>408</v>
      </c>
      <c r="N173" s="54">
        <f t="shared" si="11"/>
        <v>98908.81</v>
      </c>
      <c r="O173" s="55"/>
      <c r="P173" s="55"/>
    </row>
    <row r="174" spans="1:16" s="56" customFormat="1" ht="39" x14ac:dyDescent="0.25">
      <c r="A174" s="142" t="s">
        <v>608</v>
      </c>
      <c r="B174" s="31" t="s">
        <v>534</v>
      </c>
      <c r="C174" s="40">
        <v>50420000</v>
      </c>
      <c r="D174" s="34" t="s">
        <v>34</v>
      </c>
      <c r="E174" s="51" t="s">
        <v>230</v>
      </c>
      <c r="F174" s="53" t="s">
        <v>517</v>
      </c>
      <c r="G174" s="10" t="s">
        <v>34</v>
      </c>
      <c r="H174" s="37" t="s">
        <v>374</v>
      </c>
      <c r="I174" s="38" t="s">
        <v>618</v>
      </c>
      <c r="J174" s="54">
        <v>29200</v>
      </c>
      <c r="K174" s="54">
        <v>7300</v>
      </c>
      <c r="L174" s="54">
        <f t="shared" si="10"/>
        <v>36500</v>
      </c>
      <c r="M174" s="37" t="s">
        <v>617</v>
      </c>
      <c r="N174" s="54">
        <f t="shared" si="11"/>
        <v>36500</v>
      </c>
      <c r="O174" s="55"/>
      <c r="P174" s="55"/>
    </row>
    <row r="175" spans="1:16" ht="30" customHeight="1" x14ac:dyDescent="0.25">
      <c r="I175" s="159" t="s">
        <v>688</v>
      </c>
      <c r="J175" s="160">
        <f>SUM(J147:J174)</f>
        <v>1808248.91</v>
      </c>
      <c r="L175" s="160">
        <f>SUM(L147:L174)</f>
        <v>2260311.13</v>
      </c>
      <c r="N175" s="161">
        <f t="shared" si="11"/>
        <v>2260311.13</v>
      </c>
    </row>
    <row r="176" spans="1:16" x14ac:dyDescent="0.25">
      <c r="F176" s="161"/>
    </row>
    <row r="177" spans="6:6" x14ac:dyDescent="0.25">
      <c r="F177" s="162"/>
    </row>
  </sheetData>
  <sheetProtection password="EF31" sheet="1" objects="1" scenarios="1"/>
  <mergeCells count="61">
    <mergeCell ref="B61:B63"/>
    <mergeCell ref="C61:C63"/>
    <mergeCell ref="C65:C66"/>
    <mergeCell ref="B65:B66"/>
    <mergeCell ref="B74:B75"/>
    <mergeCell ref="C74:C75"/>
    <mergeCell ref="B76:B77"/>
    <mergeCell ref="C76:C77"/>
    <mergeCell ref="C85:C88"/>
    <mergeCell ref="C82:C84"/>
    <mergeCell ref="D74:D75"/>
    <mergeCell ref="D76:D77"/>
    <mergeCell ref="E85:E88"/>
    <mergeCell ref="D85:D88"/>
    <mergeCell ref="E76:E77"/>
    <mergeCell ref="E82:E84"/>
    <mergeCell ref="D82:D84"/>
    <mergeCell ref="D89:D90"/>
    <mergeCell ref="B103:B107"/>
    <mergeCell ref="C103:C107"/>
    <mergeCell ref="E61:E63"/>
    <mergeCell ref="D61:D63"/>
    <mergeCell ref="D78:D81"/>
    <mergeCell ref="C78:C81"/>
    <mergeCell ref="E78:E81"/>
    <mergeCell ref="E103:E107"/>
    <mergeCell ref="C92:C95"/>
    <mergeCell ref="D92:D95"/>
    <mergeCell ref="E89:E90"/>
    <mergeCell ref="C89:C90"/>
    <mergeCell ref="D65:D66"/>
    <mergeCell ref="E65:E66"/>
    <mergeCell ref="E74:E75"/>
    <mergeCell ref="B125:B126"/>
    <mergeCell ref="C125:C126"/>
    <mergeCell ref="D125:D126"/>
    <mergeCell ref="E125:E126"/>
    <mergeCell ref="E108:E120"/>
    <mergeCell ref="B122:B123"/>
    <mergeCell ref="C122:C123"/>
    <mergeCell ref="D122:D123"/>
    <mergeCell ref="E122:E123"/>
    <mergeCell ref="B108:B120"/>
    <mergeCell ref="C108:C120"/>
    <mergeCell ref="D108:D120"/>
    <mergeCell ref="B131:B132"/>
    <mergeCell ref="C131:C132"/>
    <mergeCell ref="D131:D132"/>
    <mergeCell ref="E131:E132"/>
    <mergeCell ref="C127:C128"/>
    <mergeCell ref="D127:D128"/>
    <mergeCell ref="E127:E128"/>
    <mergeCell ref="B127:B128"/>
    <mergeCell ref="B135:B136"/>
    <mergeCell ref="C135:C136"/>
    <mergeCell ref="D135:D136"/>
    <mergeCell ref="E135:E136"/>
    <mergeCell ref="B133:B134"/>
    <mergeCell ref="C133:C134"/>
    <mergeCell ref="D133:D134"/>
    <mergeCell ref="E133:E134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horizontalDpi="4294967294" vertic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topLeftCell="A43" workbookViewId="0">
      <selection activeCell="J47" sqref="J47"/>
    </sheetView>
  </sheetViews>
  <sheetFormatPr defaultRowHeight="15" x14ac:dyDescent="0.25"/>
  <cols>
    <col min="1" max="1" width="13.42578125" style="3" customWidth="1"/>
    <col min="2" max="2" width="12.42578125" style="3" customWidth="1"/>
    <col min="3" max="5" width="9.140625" style="3"/>
    <col min="6" max="6" width="11.5703125" style="3" customWidth="1"/>
    <col min="7" max="9" width="9.140625" style="3"/>
    <col min="10" max="10" width="11.7109375" style="161" bestFit="1" customWidth="1"/>
    <col min="11" max="11" width="10.140625" style="161" bestFit="1" customWidth="1"/>
    <col min="12" max="12" width="11.28515625" style="161" bestFit="1" customWidth="1"/>
    <col min="13" max="16" width="9.140625" style="3"/>
    <col min="17" max="17" width="0" style="3" hidden="1" customWidth="1"/>
    <col min="18" max="16384" width="9.140625" style="3"/>
  </cols>
  <sheetData>
    <row r="1" spans="1:1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2" t="s">
        <v>10</v>
      </c>
      <c r="L1" s="2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</row>
    <row r="2" spans="1:17" ht="45" x14ac:dyDescent="0.25">
      <c r="A2" s="1" t="s">
        <v>17</v>
      </c>
      <c r="B2" s="1" t="s">
        <v>18</v>
      </c>
      <c r="C2" s="1" t="s">
        <v>19</v>
      </c>
      <c r="D2" s="1" t="s">
        <v>20</v>
      </c>
      <c r="E2" s="1" t="s">
        <v>21</v>
      </c>
      <c r="F2" s="1" t="s">
        <v>22</v>
      </c>
      <c r="G2" s="1" t="s">
        <v>23</v>
      </c>
      <c r="H2" s="1" t="s">
        <v>24</v>
      </c>
      <c r="I2" s="1" t="s">
        <v>25</v>
      </c>
      <c r="J2" s="2" t="s">
        <v>26</v>
      </c>
      <c r="K2" s="2" t="s">
        <v>27</v>
      </c>
      <c r="L2" s="2" t="s">
        <v>28</v>
      </c>
      <c r="M2" s="1" t="s">
        <v>29</v>
      </c>
      <c r="N2" s="1" t="s">
        <v>30</v>
      </c>
      <c r="O2" s="1" t="s">
        <v>31</v>
      </c>
      <c r="P2" s="1" t="s">
        <v>32</v>
      </c>
      <c r="Q2" s="1" t="s">
        <v>33</v>
      </c>
    </row>
    <row r="3" spans="1:17" s="9" customFormat="1" ht="39" x14ac:dyDescent="0.2">
      <c r="A3" s="4" t="s">
        <v>39</v>
      </c>
      <c r="B3" s="5" t="s">
        <v>37</v>
      </c>
      <c r="C3" s="4">
        <v>24455000</v>
      </c>
      <c r="D3" s="4" t="s">
        <v>41</v>
      </c>
      <c r="E3" s="4" t="s">
        <v>42</v>
      </c>
      <c r="F3" s="4" t="s">
        <v>43</v>
      </c>
      <c r="G3" s="4" t="s">
        <v>34</v>
      </c>
      <c r="H3" s="6" t="s">
        <v>44</v>
      </c>
      <c r="I3" s="4" t="s">
        <v>45</v>
      </c>
      <c r="J3" s="7">
        <v>359751.88</v>
      </c>
      <c r="K3" s="7">
        <v>28456.45</v>
      </c>
      <c r="L3" s="7">
        <f t="shared" ref="L3:L50" si="0">J3+K3</f>
        <v>388208.33</v>
      </c>
      <c r="M3" s="4" t="s">
        <v>36</v>
      </c>
      <c r="N3" s="4" t="s">
        <v>34</v>
      </c>
      <c r="O3" s="4"/>
      <c r="P3" s="4"/>
      <c r="Q3" s="8" t="s">
        <v>35</v>
      </c>
    </row>
    <row r="4" spans="1:17" s="9" customFormat="1" ht="42" customHeight="1" x14ac:dyDescent="0.2">
      <c r="A4" s="10" t="s">
        <v>40</v>
      </c>
      <c r="B4" s="16" t="s">
        <v>38</v>
      </c>
      <c r="C4" s="10">
        <v>24455000</v>
      </c>
      <c r="D4" s="10" t="s">
        <v>41</v>
      </c>
      <c r="E4" s="10" t="s">
        <v>42</v>
      </c>
      <c r="F4" s="10" t="s">
        <v>43</v>
      </c>
      <c r="G4" s="10" t="s">
        <v>34</v>
      </c>
      <c r="H4" s="12" t="s">
        <v>44</v>
      </c>
      <c r="I4" s="10" t="s">
        <v>45</v>
      </c>
      <c r="J4" s="13">
        <v>212364.79</v>
      </c>
      <c r="K4" s="13">
        <v>53091.199999999997</v>
      </c>
      <c r="L4" s="13">
        <f t="shared" si="0"/>
        <v>265455.99</v>
      </c>
      <c r="M4" s="12" t="s">
        <v>36</v>
      </c>
      <c r="N4" s="10" t="s">
        <v>34</v>
      </c>
      <c r="O4" s="14"/>
      <c r="P4" s="14"/>
      <c r="Q4" s="15" t="s">
        <v>36</v>
      </c>
    </row>
    <row r="5" spans="1:17" s="9" customFormat="1" ht="48.75" x14ac:dyDescent="0.2">
      <c r="A5" s="10" t="s">
        <v>50</v>
      </c>
      <c r="B5" s="16" t="s">
        <v>46</v>
      </c>
      <c r="C5" s="21">
        <v>33141120</v>
      </c>
      <c r="D5" s="163" t="s">
        <v>54</v>
      </c>
      <c r="E5" s="10" t="s">
        <v>42</v>
      </c>
      <c r="F5" s="163" t="s">
        <v>55</v>
      </c>
      <c r="G5" s="10" t="s">
        <v>34</v>
      </c>
      <c r="H5" s="21" t="s">
        <v>56</v>
      </c>
      <c r="I5" s="10" t="s">
        <v>45</v>
      </c>
      <c r="J5" s="164">
        <v>301214.86</v>
      </c>
      <c r="K5" s="164">
        <v>21022.13</v>
      </c>
      <c r="L5" s="13">
        <f t="shared" si="0"/>
        <v>322236.99</v>
      </c>
      <c r="M5" s="21" t="s">
        <v>57</v>
      </c>
      <c r="N5" s="21"/>
      <c r="O5" s="21"/>
      <c r="P5" s="21"/>
    </row>
    <row r="6" spans="1:17" s="9" customFormat="1" ht="68.25" x14ac:dyDescent="0.2">
      <c r="A6" s="10" t="s">
        <v>51</v>
      </c>
      <c r="B6" s="16" t="s">
        <v>47</v>
      </c>
      <c r="C6" s="21">
        <v>33141120</v>
      </c>
      <c r="D6" s="163" t="s">
        <v>54</v>
      </c>
      <c r="E6" s="10" t="s">
        <v>42</v>
      </c>
      <c r="F6" s="10" t="s">
        <v>43</v>
      </c>
      <c r="G6" s="10" t="s">
        <v>34</v>
      </c>
      <c r="H6" s="21" t="s">
        <v>56</v>
      </c>
      <c r="I6" s="10" t="s">
        <v>45</v>
      </c>
      <c r="J6" s="164">
        <v>44990</v>
      </c>
      <c r="K6" s="164">
        <v>3377.5</v>
      </c>
      <c r="L6" s="13">
        <f t="shared" si="0"/>
        <v>48367.5</v>
      </c>
      <c r="M6" s="21" t="s">
        <v>57</v>
      </c>
      <c r="N6" s="21"/>
      <c r="O6" s="21"/>
      <c r="P6" s="21"/>
    </row>
    <row r="7" spans="1:17" s="9" customFormat="1" ht="39" x14ac:dyDescent="0.2">
      <c r="A7" s="10" t="s">
        <v>52</v>
      </c>
      <c r="B7" s="16" t="s">
        <v>48</v>
      </c>
      <c r="C7" s="21">
        <v>33141120</v>
      </c>
      <c r="D7" s="163" t="s">
        <v>54</v>
      </c>
      <c r="E7" s="10" t="s">
        <v>42</v>
      </c>
      <c r="F7" s="163" t="s">
        <v>58</v>
      </c>
      <c r="G7" s="10" t="s">
        <v>34</v>
      </c>
      <c r="H7" s="21" t="s">
        <v>56</v>
      </c>
      <c r="I7" s="10" t="s">
        <v>45</v>
      </c>
      <c r="J7" s="164">
        <v>87006</v>
      </c>
      <c r="K7" s="164">
        <v>4350.3</v>
      </c>
      <c r="L7" s="13">
        <f t="shared" si="0"/>
        <v>91356.3</v>
      </c>
      <c r="M7" s="21" t="s">
        <v>57</v>
      </c>
      <c r="N7" s="21"/>
      <c r="O7" s="21"/>
      <c r="P7" s="21"/>
    </row>
    <row r="8" spans="1:17" s="9" customFormat="1" ht="29.25" x14ac:dyDescent="0.2">
      <c r="A8" s="10" t="s">
        <v>53</v>
      </c>
      <c r="B8" s="16" t="s">
        <v>49</v>
      </c>
      <c r="C8" s="21">
        <v>33141120</v>
      </c>
      <c r="D8" s="163" t="s">
        <v>54</v>
      </c>
      <c r="E8" s="10" t="s">
        <v>42</v>
      </c>
      <c r="F8" s="163" t="s">
        <v>59</v>
      </c>
      <c r="G8" s="10" t="s">
        <v>34</v>
      </c>
      <c r="H8" s="21" t="s">
        <v>56</v>
      </c>
      <c r="I8" s="10" t="s">
        <v>45</v>
      </c>
      <c r="J8" s="164">
        <v>12884.52</v>
      </c>
      <c r="K8" s="164">
        <v>854.95</v>
      </c>
      <c r="L8" s="13">
        <f t="shared" si="0"/>
        <v>13739.470000000001</v>
      </c>
      <c r="M8" s="21" t="s">
        <v>57</v>
      </c>
      <c r="N8" s="21"/>
      <c r="O8" s="21"/>
      <c r="P8" s="21"/>
    </row>
    <row r="9" spans="1:17" s="9" customFormat="1" ht="58.5" x14ac:dyDescent="0.2">
      <c r="A9" s="30" t="s">
        <v>64</v>
      </c>
      <c r="B9" s="31" t="s">
        <v>60</v>
      </c>
      <c r="C9" s="30">
        <v>33124130</v>
      </c>
      <c r="D9" s="68" t="s">
        <v>68</v>
      </c>
      <c r="E9" s="10" t="s">
        <v>42</v>
      </c>
      <c r="F9" s="68" t="s">
        <v>72</v>
      </c>
      <c r="G9" s="10" t="s">
        <v>34</v>
      </c>
      <c r="H9" s="30" t="s">
        <v>69</v>
      </c>
      <c r="I9" s="10" t="s">
        <v>45</v>
      </c>
      <c r="J9" s="165">
        <v>35500</v>
      </c>
      <c r="K9" s="165">
        <v>8875</v>
      </c>
      <c r="L9" s="165">
        <f t="shared" si="0"/>
        <v>44375</v>
      </c>
      <c r="M9" s="30" t="s">
        <v>70</v>
      </c>
      <c r="N9" s="30"/>
      <c r="O9" s="30"/>
      <c r="P9" s="30"/>
    </row>
    <row r="10" spans="1:17" s="9" customFormat="1" ht="48.75" x14ac:dyDescent="0.2">
      <c r="A10" s="30" t="s">
        <v>65</v>
      </c>
      <c r="B10" s="31" t="s">
        <v>61</v>
      </c>
      <c r="C10" s="30">
        <v>33124130</v>
      </c>
      <c r="D10" s="68" t="s">
        <v>68</v>
      </c>
      <c r="E10" s="10" t="s">
        <v>42</v>
      </c>
      <c r="F10" s="68" t="s">
        <v>71</v>
      </c>
      <c r="G10" s="10" t="s">
        <v>34</v>
      </c>
      <c r="H10" s="30" t="s">
        <v>69</v>
      </c>
      <c r="I10" s="10" t="s">
        <v>45</v>
      </c>
      <c r="J10" s="165">
        <v>17500</v>
      </c>
      <c r="K10" s="165">
        <v>4375</v>
      </c>
      <c r="L10" s="165">
        <f t="shared" si="0"/>
        <v>21875</v>
      </c>
      <c r="M10" s="30" t="s">
        <v>70</v>
      </c>
      <c r="N10" s="30"/>
      <c r="O10" s="30"/>
      <c r="P10" s="30"/>
    </row>
    <row r="11" spans="1:17" s="9" customFormat="1" ht="29.25" x14ac:dyDescent="0.2">
      <c r="A11" s="30" t="s">
        <v>66</v>
      </c>
      <c r="B11" s="31" t="s">
        <v>62</v>
      </c>
      <c r="C11" s="30">
        <v>33124130</v>
      </c>
      <c r="D11" s="68" t="s">
        <v>68</v>
      </c>
      <c r="E11" s="10" t="s">
        <v>42</v>
      </c>
      <c r="F11" s="68" t="s">
        <v>71</v>
      </c>
      <c r="G11" s="10" t="s">
        <v>34</v>
      </c>
      <c r="H11" s="30" t="s">
        <v>69</v>
      </c>
      <c r="I11" s="10" t="s">
        <v>45</v>
      </c>
      <c r="J11" s="165">
        <v>12500</v>
      </c>
      <c r="K11" s="165">
        <v>3125</v>
      </c>
      <c r="L11" s="165">
        <f t="shared" si="0"/>
        <v>15625</v>
      </c>
      <c r="M11" s="30" t="s">
        <v>70</v>
      </c>
      <c r="N11" s="30"/>
      <c r="O11" s="30"/>
      <c r="P11" s="30"/>
    </row>
    <row r="12" spans="1:17" ht="58.5" x14ac:dyDescent="0.25">
      <c r="A12" s="30" t="s">
        <v>67</v>
      </c>
      <c r="B12" s="31" t="s">
        <v>63</v>
      </c>
      <c r="C12" s="30">
        <v>33124130</v>
      </c>
      <c r="D12" s="68" t="s">
        <v>68</v>
      </c>
      <c r="E12" s="10" t="s">
        <v>42</v>
      </c>
      <c r="F12" s="68" t="s">
        <v>73</v>
      </c>
      <c r="G12" s="10" t="s">
        <v>34</v>
      </c>
      <c r="H12" s="30" t="s">
        <v>69</v>
      </c>
      <c r="I12" s="10" t="s">
        <v>45</v>
      </c>
      <c r="J12" s="165">
        <v>193240</v>
      </c>
      <c r="K12" s="165">
        <v>48310</v>
      </c>
      <c r="L12" s="165">
        <f t="shared" si="0"/>
        <v>241550</v>
      </c>
      <c r="M12" s="30" t="s">
        <v>70</v>
      </c>
      <c r="N12" s="32"/>
      <c r="O12" s="32"/>
      <c r="P12" s="32"/>
    </row>
    <row r="13" spans="1:17" ht="78" x14ac:dyDescent="0.25">
      <c r="A13" s="55" t="s">
        <v>82</v>
      </c>
      <c r="B13" s="31" t="s">
        <v>74</v>
      </c>
      <c r="C13" s="55">
        <v>33696500</v>
      </c>
      <c r="D13" s="68" t="s">
        <v>90</v>
      </c>
      <c r="E13" s="10" t="s">
        <v>42</v>
      </c>
      <c r="F13" s="57" t="s">
        <v>91</v>
      </c>
      <c r="G13" s="10" t="s">
        <v>34</v>
      </c>
      <c r="H13" s="55" t="s">
        <v>92</v>
      </c>
      <c r="I13" s="10" t="s">
        <v>45</v>
      </c>
      <c r="J13" s="165">
        <v>387389.5</v>
      </c>
      <c r="K13" s="165">
        <v>96847.37</v>
      </c>
      <c r="L13" s="165">
        <f t="shared" si="0"/>
        <v>484236.87</v>
      </c>
      <c r="M13" s="55" t="s">
        <v>93</v>
      </c>
      <c r="N13" s="30"/>
      <c r="O13" s="30"/>
      <c r="P13" s="30"/>
    </row>
    <row r="14" spans="1:17" ht="78" x14ac:dyDescent="0.25">
      <c r="A14" s="55" t="s">
        <v>83</v>
      </c>
      <c r="B14" s="31" t="s">
        <v>75</v>
      </c>
      <c r="C14" s="55">
        <v>33696500</v>
      </c>
      <c r="D14" s="68" t="s">
        <v>90</v>
      </c>
      <c r="E14" s="10" t="s">
        <v>42</v>
      </c>
      <c r="F14" s="57" t="s">
        <v>94</v>
      </c>
      <c r="G14" s="10" t="s">
        <v>34</v>
      </c>
      <c r="H14" s="55" t="s">
        <v>92</v>
      </c>
      <c r="I14" s="10" t="s">
        <v>45</v>
      </c>
      <c r="J14" s="165">
        <v>66329.399999999994</v>
      </c>
      <c r="K14" s="165">
        <v>16582.349999999999</v>
      </c>
      <c r="L14" s="165">
        <f t="shared" si="0"/>
        <v>82911.75</v>
      </c>
      <c r="M14" s="55" t="s">
        <v>93</v>
      </c>
      <c r="N14" s="30"/>
      <c r="O14" s="30"/>
      <c r="P14" s="30"/>
    </row>
    <row r="15" spans="1:17" ht="107.25" x14ac:dyDescent="0.25">
      <c r="A15" s="55" t="s">
        <v>84</v>
      </c>
      <c r="B15" s="31" t="s">
        <v>76</v>
      </c>
      <c r="C15" s="55">
        <v>33696500</v>
      </c>
      <c r="D15" s="68" t="s">
        <v>90</v>
      </c>
      <c r="E15" s="10" t="s">
        <v>42</v>
      </c>
      <c r="F15" s="57" t="s">
        <v>95</v>
      </c>
      <c r="G15" s="10" t="s">
        <v>34</v>
      </c>
      <c r="H15" s="55" t="s">
        <v>92</v>
      </c>
      <c r="I15" s="10" t="s">
        <v>45</v>
      </c>
      <c r="J15" s="165">
        <v>1449147.32</v>
      </c>
      <c r="K15" s="165">
        <v>362286.83</v>
      </c>
      <c r="L15" s="165">
        <f t="shared" si="0"/>
        <v>1811434.1500000001</v>
      </c>
      <c r="M15" s="55" t="s">
        <v>93</v>
      </c>
      <c r="N15" s="30"/>
      <c r="O15" s="30"/>
      <c r="P15" s="30"/>
    </row>
    <row r="16" spans="1:17" ht="78" x14ac:dyDescent="0.25">
      <c r="A16" s="55" t="s">
        <v>85</v>
      </c>
      <c r="B16" s="31" t="s">
        <v>77</v>
      </c>
      <c r="C16" s="55">
        <v>33696500</v>
      </c>
      <c r="D16" s="68" t="s">
        <v>90</v>
      </c>
      <c r="E16" s="10" t="s">
        <v>42</v>
      </c>
      <c r="F16" s="57" t="s">
        <v>96</v>
      </c>
      <c r="G16" s="10" t="s">
        <v>34</v>
      </c>
      <c r="H16" s="55" t="s">
        <v>92</v>
      </c>
      <c r="I16" s="10" t="s">
        <v>45</v>
      </c>
      <c r="J16" s="165">
        <v>158980</v>
      </c>
      <c r="K16" s="165">
        <v>39745</v>
      </c>
      <c r="L16" s="165">
        <f t="shared" si="0"/>
        <v>198725</v>
      </c>
      <c r="M16" s="55" t="s">
        <v>93</v>
      </c>
      <c r="N16" s="30"/>
      <c r="O16" s="30"/>
      <c r="P16" s="30"/>
    </row>
    <row r="17" spans="1:16" ht="117" x14ac:dyDescent="0.25">
      <c r="A17" s="55" t="s">
        <v>86</v>
      </c>
      <c r="B17" s="31" t="s">
        <v>78</v>
      </c>
      <c r="C17" s="55">
        <v>33696500</v>
      </c>
      <c r="D17" s="68" t="s">
        <v>90</v>
      </c>
      <c r="E17" s="10" t="s">
        <v>42</v>
      </c>
      <c r="F17" s="57" t="s">
        <v>97</v>
      </c>
      <c r="G17" s="10" t="s">
        <v>34</v>
      </c>
      <c r="H17" s="55" t="s">
        <v>92</v>
      </c>
      <c r="I17" s="10" t="s">
        <v>45</v>
      </c>
      <c r="J17" s="165">
        <v>821000</v>
      </c>
      <c r="K17" s="165">
        <v>205250</v>
      </c>
      <c r="L17" s="165">
        <f t="shared" si="0"/>
        <v>1026250</v>
      </c>
      <c r="M17" s="55" t="s">
        <v>93</v>
      </c>
      <c r="N17" s="30"/>
      <c r="O17" s="30"/>
      <c r="P17" s="30"/>
    </row>
    <row r="18" spans="1:16" ht="39" x14ac:dyDescent="0.25">
      <c r="A18" s="55" t="s">
        <v>87</v>
      </c>
      <c r="B18" s="31" t="s">
        <v>79</v>
      </c>
      <c r="C18" s="55">
        <v>33696500</v>
      </c>
      <c r="D18" s="68" t="s">
        <v>90</v>
      </c>
      <c r="E18" s="10" t="s">
        <v>42</v>
      </c>
      <c r="F18" s="57" t="s">
        <v>98</v>
      </c>
      <c r="G18" s="10" t="s">
        <v>34</v>
      </c>
      <c r="H18" s="55" t="s">
        <v>92</v>
      </c>
      <c r="I18" s="10" t="s">
        <v>45</v>
      </c>
      <c r="J18" s="165">
        <v>12690</v>
      </c>
      <c r="K18" s="165">
        <v>3172.5</v>
      </c>
      <c r="L18" s="165">
        <f t="shared" si="0"/>
        <v>15862.5</v>
      </c>
      <c r="M18" s="55" t="s">
        <v>93</v>
      </c>
      <c r="N18" s="30"/>
      <c r="O18" s="30"/>
      <c r="P18" s="30"/>
    </row>
    <row r="19" spans="1:16" ht="39" x14ac:dyDescent="0.25">
      <c r="A19" s="55" t="s">
        <v>88</v>
      </c>
      <c r="B19" s="31" t="s">
        <v>80</v>
      </c>
      <c r="C19" s="55">
        <v>33696500</v>
      </c>
      <c r="D19" s="68" t="s">
        <v>90</v>
      </c>
      <c r="E19" s="10" t="s">
        <v>42</v>
      </c>
      <c r="F19" s="57" t="s">
        <v>99</v>
      </c>
      <c r="G19" s="10" t="s">
        <v>34</v>
      </c>
      <c r="H19" s="55" t="s">
        <v>100</v>
      </c>
      <c r="I19" s="10" t="s">
        <v>45</v>
      </c>
      <c r="J19" s="165">
        <v>15249.4</v>
      </c>
      <c r="K19" s="165">
        <v>3812.35</v>
      </c>
      <c r="L19" s="165">
        <f t="shared" si="0"/>
        <v>19061.75</v>
      </c>
      <c r="M19" s="55" t="s">
        <v>101</v>
      </c>
      <c r="N19" s="30"/>
      <c r="O19" s="30"/>
      <c r="P19" s="30"/>
    </row>
    <row r="20" spans="1:16" ht="39" x14ac:dyDescent="0.25">
      <c r="A20" s="55" t="s">
        <v>89</v>
      </c>
      <c r="B20" s="31" t="s">
        <v>81</v>
      </c>
      <c r="C20" s="55">
        <v>33696500</v>
      </c>
      <c r="D20" s="68" t="s">
        <v>90</v>
      </c>
      <c r="E20" s="10" t="s">
        <v>42</v>
      </c>
      <c r="F20" s="57" t="s">
        <v>91</v>
      </c>
      <c r="G20" s="10" t="s">
        <v>34</v>
      </c>
      <c r="H20" s="55" t="s">
        <v>92</v>
      </c>
      <c r="I20" s="10" t="s">
        <v>45</v>
      </c>
      <c r="J20" s="165">
        <v>9624.02</v>
      </c>
      <c r="K20" s="165">
        <v>2406</v>
      </c>
      <c r="L20" s="165">
        <f t="shared" si="0"/>
        <v>12030.02</v>
      </c>
      <c r="M20" s="55" t="s">
        <v>93</v>
      </c>
      <c r="N20" s="30"/>
      <c r="O20" s="30"/>
      <c r="P20" s="30"/>
    </row>
    <row r="21" spans="1:16" ht="19.5" x14ac:dyDescent="0.25">
      <c r="A21" s="55" t="s">
        <v>103</v>
      </c>
      <c r="B21" s="31" t="s">
        <v>104</v>
      </c>
      <c r="C21" s="55">
        <v>39512000</v>
      </c>
      <c r="D21" s="68" t="s">
        <v>102</v>
      </c>
      <c r="E21" s="10" t="s">
        <v>42</v>
      </c>
      <c r="F21" s="57" t="s">
        <v>105</v>
      </c>
      <c r="G21" s="10" t="s">
        <v>34</v>
      </c>
      <c r="H21" s="55" t="s">
        <v>106</v>
      </c>
      <c r="I21" s="10" t="s">
        <v>107</v>
      </c>
      <c r="J21" s="165">
        <v>340515</v>
      </c>
      <c r="K21" s="165">
        <v>85128.75</v>
      </c>
      <c r="L21" s="165">
        <f t="shared" si="0"/>
        <v>425643.75</v>
      </c>
      <c r="M21" s="55" t="s">
        <v>108</v>
      </c>
      <c r="N21" s="30"/>
      <c r="O21" s="30"/>
      <c r="P21" s="30"/>
    </row>
    <row r="22" spans="1:16" ht="165.75" x14ac:dyDescent="0.25">
      <c r="A22" s="55" t="s">
        <v>109</v>
      </c>
      <c r="B22" s="31" t="s">
        <v>216</v>
      </c>
      <c r="C22" s="55">
        <v>72310000</v>
      </c>
      <c r="D22" s="68" t="s">
        <v>110</v>
      </c>
      <c r="E22" s="10" t="s">
        <v>111</v>
      </c>
      <c r="F22" s="57" t="s">
        <v>112</v>
      </c>
      <c r="G22" s="10" t="s">
        <v>34</v>
      </c>
      <c r="H22" s="55" t="s">
        <v>100</v>
      </c>
      <c r="I22" s="10" t="s">
        <v>45</v>
      </c>
      <c r="J22" s="165">
        <v>326400</v>
      </c>
      <c r="K22" s="165">
        <v>81600</v>
      </c>
      <c r="L22" s="165">
        <f t="shared" si="0"/>
        <v>408000</v>
      </c>
      <c r="M22" s="55" t="s">
        <v>101</v>
      </c>
      <c r="N22" s="30"/>
      <c r="O22" s="30"/>
      <c r="P22" s="30"/>
    </row>
    <row r="23" spans="1:16" ht="29.25" x14ac:dyDescent="0.25">
      <c r="A23" s="55" t="s">
        <v>122</v>
      </c>
      <c r="B23" s="31" t="s">
        <v>113</v>
      </c>
      <c r="C23" s="55">
        <v>3319110</v>
      </c>
      <c r="D23" s="68" t="s">
        <v>114</v>
      </c>
      <c r="E23" s="10" t="s">
        <v>42</v>
      </c>
      <c r="F23" s="57" t="s">
        <v>115</v>
      </c>
      <c r="G23" s="10" t="s">
        <v>34</v>
      </c>
      <c r="H23" s="55" t="s">
        <v>117</v>
      </c>
      <c r="I23" s="10" t="s">
        <v>116</v>
      </c>
      <c r="J23" s="165">
        <v>334777</v>
      </c>
      <c r="K23" s="165">
        <v>83694.25</v>
      </c>
      <c r="L23" s="165">
        <f t="shared" si="0"/>
        <v>418471.25</v>
      </c>
      <c r="M23" s="55" t="s">
        <v>118</v>
      </c>
      <c r="N23" s="30"/>
      <c r="O23" s="30"/>
      <c r="P23" s="30"/>
    </row>
    <row r="24" spans="1:16" ht="126.75" x14ac:dyDescent="0.25">
      <c r="A24" s="55" t="s">
        <v>121</v>
      </c>
      <c r="B24" s="31" t="s">
        <v>119</v>
      </c>
      <c r="C24" s="55">
        <v>33172100</v>
      </c>
      <c r="D24" s="68" t="s">
        <v>120</v>
      </c>
      <c r="E24" s="10" t="s">
        <v>111</v>
      </c>
      <c r="F24" s="57" t="s">
        <v>123</v>
      </c>
      <c r="G24" s="10" t="s">
        <v>34</v>
      </c>
      <c r="H24" s="55" t="s">
        <v>124</v>
      </c>
      <c r="I24" s="10" t="s">
        <v>125</v>
      </c>
      <c r="J24" s="165">
        <v>232000</v>
      </c>
      <c r="K24" s="165">
        <v>58000</v>
      </c>
      <c r="L24" s="165">
        <f t="shared" si="0"/>
        <v>290000</v>
      </c>
      <c r="M24" s="55" t="s">
        <v>126</v>
      </c>
      <c r="N24" s="30"/>
      <c r="O24" s="30"/>
      <c r="P24" s="30"/>
    </row>
    <row r="25" spans="1:16" ht="39" x14ac:dyDescent="0.25">
      <c r="A25" s="55" t="s">
        <v>195</v>
      </c>
      <c r="B25" s="31" t="s">
        <v>194</v>
      </c>
      <c r="C25" s="55">
        <v>50421000</v>
      </c>
      <c r="D25" s="68" t="s">
        <v>193</v>
      </c>
      <c r="E25" s="10" t="s">
        <v>111</v>
      </c>
      <c r="F25" s="57" t="s">
        <v>123</v>
      </c>
      <c r="G25" s="10" t="s">
        <v>34</v>
      </c>
      <c r="H25" s="55" t="s">
        <v>196</v>
      </c>
      <c r="I25" s="10" t="s">
        <v>107</v>
      </c>
      <c r="J25" s="165">
        <v>303849.76</v>
      </c>
      <c r="K25" s="165">
        <v>75962.44</v>
      </c>
      <c r="L25" s="165">
        <f t="shared" si="0"/>
        <v>379812.2</v>
      </c>
      <c r="M25" s="55" t="s">
        <v>107</v>
      </c>
      <c r="N25" s="165">
        <f>L25</f>
        <v>379812.2</v>
      </c>
      <c r="O25" s="30"/>
      <c r="P25" s="30"/>
    </row>
    <row r="26" spans="1:16" s="43" customFormat="1" ht="29.25" x14ac:dyDescent="0.25">
      <c r="A26" s="36" t="s">
        <v>128</v>
      </c>
      <c r="B26" s="31" t="s">
        <v>127</v>
      </c>
      <c r="C26" s="36">
        <v>33194000</v>
      </c>
      <c r="D26" s="166" t="s">
        <v>129</v>
      </c>
      <c r="E26" s="23" t="s">
        <v>42</v>
      </c>
      <c r="F26" s="31" t="s">
        <v>59</v>
      </c>
      <c r="G26" s="23" t="s">
        <v>34</v>
      </c>
      <c r="H26" s="36" t="s">
        <v>130</v>
      </c>
      <c r="I26" s="23" t="s">
        <v>45</v>
      </c>
      <c r="J26" s="50">
        <v>315515</v>
      </c>
      <c r="K26" s="50">
        <v>31258.75</v>
      </c>
      <c r="L26" s="50">
        <f t="shared" si="0"/>
        <v>346773.75</v>
      </c>
      <c r="M26" s="36" t="s">
        <v>131</v>
      </c>
      <c r="N26" s="42"/>
      <c r="O26" s="42"/>
      <c r="P26" s="42"/>
    </row>
    <row r="27" spans="1:16" ht="39" x14ac:dyDescent="0.25">
      <c r="A27" s="55" t="s">
        <v>197</v>
      </c>
      <c r="B27" s="31" t="s">
        <v>202</v>
      </c>
      <c r="C27" s="55">
        <v>72316000</v>
      </c>
      <c r="D27" s="68" t="s">
        <v>198</v>
      </c>
      <c r="E27" s="10" t="s">
        <v>111</v>
      </c>
      <c r="F27" s="57" t="s">
        <v>201</v>
      </c>
      <c r="G27" s="10" t="s">
        <v>34</v>
      </c>
      <c r="H27" s="55" t="s">
        <v>199</v>
      </c>
      <c r="I27" s="10" t="s">
        <v>45</v>
      </c>
      <c r="J27" s="165">
        <v>322999.92</v>
      </c>
      <c r="K27" s="165">
        <v>80749.98</v>
      </c>
      <c r="L27" s="165">
        <f t="shared" si="0"/>
        <v>403749.89999999997</v>
      </c>
      <c r="M27" s="55" t="s">
        <v>200</v>
      </c>
      <c r="N27" s="165">
        <v>134583.29999999999</v>
      </c>
      <c r="O27" s="30"/>
      <c r="P27" s="30"/>
    </row>
    <row r="28" spans="1:16" s="43" customFormat="1" ht="29.25" x14ac:dyDescent="0.25">
      <c r="A28" s="36" t="s">
        <v>133</v>
      </c>
      <c r="B28" s="31" t="s">
        <v>132</v>
      </c>
      <c r="C28" s="36">
        <v>33141000</v>
      </c>
      <c r="D28" s="166" t="s">
        <v>129</v>
      </c>
      <c r="E28" s="23" t="s">
        <v>42</v>
      </c>
      <c r="F28" s="31" t="s">
        <v>134</v>
      </c>
      <c r="G28" s="23" t="s">
        <v>34</v>
      </c>
      <c r="H28" s="36" t="s">
        <v>135</v>
      </c>
      <c r="I28" s="23" t="s">
        <v>45</v>
      </c>
      <c r="J28" s="50">
        <v>276146.98</v>
      </c>
      <c r="K28" s="50">
        <v>30693.05</v>
      </c>
      <c r="L28" s="50">
        <f t="shared" si="0"/>
        <v>306840.02999999997</v>
      </c>
      <c r="M28" s="36" t="s">
        <v>136</v>
      </c>
      <c r="N28" s="42"/>
      <c r="O28" s="42"/>
      <c r="P28" s="42"/>
    </row>
    <row r="29" spans="1:16" s="43" customFormat="1" ht="29.25" x14ac:dyDescent="0.25">
      <c r="A29" s="36" t="s">
        <v>137</v>
      </c>
      <c r="B29" s="31" t="s">
        <v>138</v>
      </c>
      <c r="C29" s="36">
        <v>33141000</v>
      </c>
      <c r="D29" s="166" t="s">
        <v>129</v>
      </c>
      <c r="E29" s="23" t="s">
        <v>42</v>
      </c>
      <c r="F29" s="31" t="s">
        <v>139</v>
      </c>
      <c r="G29" s="23" t="s">
        <v>34</v>
      </c>
      <c r="H29" s="36" t="s">
        <v>142</v>
      </c>
      <c r="I29" s="23" t="s">
        <v>45</v>
      </c>
      <c r="J29" s="50">
        <v>67380</v>
      </c>
      <c r="K29" s="50">
        <v>3369</v>
      </c>
      <c r="L29" s="50">
        <f t="shared" si="0"/>
        <v>70749</v>
      </c>
      <c r="M29" s="36" t="s">
        <v>143</v>
      </c>
      <c r="N29" s="42"/>
      <c r="O29" s="42"/>
      <c r="P29" s="42"/>
    </row>
    <row r="30" spans="1:16" s="43" customFormat="1" ht="39" x14ac:dyDescent="0.25">
      <c r="A30" s="36" t="s">
        <v>140</v>
      </c>
      <c r="B30" s="31" t="s">
        <v>141</v>
      </c>
      <c r="C30" s="36">
        <v>33141000</v>
      </c>
      <c r="D30" s="166" t="s">
        <v>129</v>
      </c>
      <c r="E30" s="23" t="s">
        <v>42</v>
      </c>
      <c r="F30" s="31" t="s">
        <v>134</v>
      </c>
      <c r="G30" s="23" t="s">
        <v>34</v>
      </c>
      <c r="H30" s="36" t="s">
        <v>135</v>
      </c>
      <c r="I30" s="23" t="s">
        <v>45</v>
      </c>
      <c r="J30" s="50">
        <v>93598.6</v>
      </c>
      <c r="K30" s="50">
        <v>23399.65</v>
      </c>
      <c r="L30" s="50">
        <f t="shared" si="0"/>
        <v>116998.25</v>
      </c>
      <c r="M30" s="36" t="s">
        <v>136</v>
      </c>
      <c r="N30" s="42"/>
      <c r="O30" s="42"/>
      <c r="P30" s="42"/>
    </row>
    <row r="31" spans="1:16" s="43" customFormat="1" ht="29.25" x14ac:dyDescent="0.25">
      <c r="A31" s="36" t="s">
        <v>144</v>
      </c>
      <c r="B31" s="31" t="s">
        <v>145</v>
      </c>
      <c r="C31" s="36">
        <v>33141000</v>
      </c>
      <c r="D31" s="166" t="s">
        <v>129</v>
      </c>
      <c r="E31" s="23" t="s">
        <v>42</v>
      </c>
      <c r="F31" s="31" t="s">
        <v>134</v>
      </c>
      <c r="G31" s="23" t="s">
        <v>34</v>
      </c>
      <c r="H31" s="36" t="s">
        <v>135</v>
      </c>
      <c r="I31" s="23" t="s">
        <v>45</v>
      </c>
      <c r="J31" s="50">
        <v>3198</v>
      </c>
      <c r="K31" s="50">
        <v>159.9</v>
      </c>
      <c r="L31" s="50">
        <f t="shared" si="0"/>
        <v>3357.9</v>
      </c>
      <c r="M31" s="36" t="s">
        <v>136</v>
      </c>
      <c r="N31" s="42"/>
      <c r="O31" s="42"/>
      <c r="P31" s="42"/>
    </row>
    <row r="32" spans="1:16" s="43" customFormat="1" ht="29.25" x14ac:dyDescent="0.25">
      <c r="A32" s="36" t="s">
        <v>146</v>
      </c>
      <c r="B32" s="31" t="s">
        <v>147</v>
      </c>
      <c r="C32" s="36">
        <v>33141000</v>
      </c>
      <c r="D32" s="166" t="s">
        <v>129</v>
      </c>
      <c r="E32" s="23" t="s">
        <v>42</v>
      </c>
      <c r="F32" s="31" t="s">
        <v>134</v>
      </c>
      <c r="G32" s="23" t="s">
        <v>34</v>
      </c>
      <c r="H32" s="36" t="s">
        <v>135</v>
      </c>
      <c r="I32" s="23" t="s">
        <v>45</v>
      </c>
      <c r="J32" s="50">
        <v>52775.6</v>
      </c>
      <c r="K32" s="50">
        <v>12978.9</v>
      </c>
      <c r="L32" s="50">
        <f t="shared" si="0"/>
        <v>65754.5</v>
      </c>
      <c r="M32" s="36" t="s">
        <v>136</v>
      </c>
      <c r="N32" s="42"/>
      <c r="O32" s="42"/>
      <c r="P32" s="42"/>
    </row>
    <row r="33" spans="1:16" s="43" customFormat="1" ht="29.25" x14ac:dyDescent="0.25">
      <c r="A33" s="36" t="s">
        <v>148</v>
      </c>
      <c r="B33" s="31" t="s">
        <v>149</v>
      </c>
      <c r="C33" s="36">
        <v>33141000</v>
      </c>
      <c r="D33" s="166" t="s">
        <v>129</v>
      </c>
      <c r="E33" s="23" t="s">
        <v>42</v>
      </c>
      <c r="F33" s="31" t="s">
        <v>150</v>
      </c>
      <c r="G33" s="23" t="s">
        <v>34</v>
      </c>
      <c r="H33" s="36" t="s">
        <v>135</v>
      </c>
      <c r="I33" s="23" t="s">
        <v>45</v>
      </c>
      <c r="J33" s="50">
        <v>47599.8</v>
      </c>
      <c r="K33" s="50">
        <v>11899.95</v>
      </c>
      <c r="L33" s="50">
        <f t="shared" si="0"/>
        <v>59499.75</v>
      </c>
      <c r="M33" s="36" t="s">
        <v>136</v>
      </c>
      <c r="N33" s="42"/>
      <c r="O33" s="42"/>
      <c r="P33" s="42"/>
    </row>
    <row r="34" spans="1:16" s="43" customFormat="1" ht="39" x14ac:dyDescent="0.25">
      <c r="A34" s="36" t="s">
        <v>151</v>
      </c>
      <c r="B34" s="31" t="s">
        <v>152</v>
      </c>
      <c r="C34" s="36">
        <v>33141000</v>
      </c>
      <c r="D34" s="166" t="s">
        <v>129</v>
      </c>
      <c r="E34" s="23" t="s">
        <v>42</v>
      </c>
      <c r="F34" s="31" t="s">
        <v>123</v>
      </c>
      <c r="G34" s="23" t="s">
        <v>34</v>
      </c>
      <c r="H34" s="36" t="s">
        <v>135</v>
      </c>
      <c r="I34" s="23" t="s">
        <v>45</v>
      </c>
      <c r="J34" s="50">
        <v>332670.2</v>
      </c>
      <c r="K34" s="50">
        <v>68530.28</v>
      </c>
      <c r="L34" s="50">
        <f t="shared" si="0"/>
        <v>401200.48</v>
      </c>
      <c r="M34" s="36" t="s">
        <v>136</v>
      </c>
      <c r="N34" s="42"/>
      <c r="O34" s="42"/>
      <c r="P34" s="42"/>
    </row>
    <row r="35" spans="1:16" s="43" customFormat="1" ht="48.75" x14ac:dyDescent="0.25">
      <c r="A35" s="36" t="s">
        <v>153</v>
      </c>
      <c r="B35" s="31" t="s">
        <v>154</v>
      </c>
      <c r="C35" s="36">
        <v>33141000</v>
      </c>
      <c r="D35" s="166" t="s">
        <v>129</v>
      </c>
      <c r="E35" s="23" t="s">
        <v>42</v>
      </c>
      <c r="F35" s="31" t="s">
        <v>155</v>
      </c>
      <c r="G35" s="23" t="s">
        <v>34</v>
      </c>
      <c r="H35" s="36" t="s">
        <v>135</v>
      </c>
      <c r="I35" s="23" t="s">
        <v>45</v>
      </c>
      <c r="J35" s="50">
        <v>26014</v>
      </c>
      <c r="K35" s="50">
        <v>1300.7</v>
      </c>
      <c r="L35" s="50">
        <f t="shared" si="0"/>
        <v>27314.7</v>
      </c>
      <c r="M35" s="36" t="s">
        <v>136</v>
      </c>
      <c r="N35" s="42"/>
      <c r="O35" s="42"/>
      <c r="P35" s="42"/>
    </row>
    <row r="36" spans="1:16" s="43" customFormat="1" ht="29.25" x14ac:dyDescent="0.25">
      <c r="A36" s="36" t="s">
        <v>156</v>
      </c>
      <c r="B36" s="31" t="s">
        <v>157</v>
      </c>
      <c r="C36" s="36">
        <v>33141000</v>
      </c>
      <c r="D36" s="166" t="s">
        <v>129</v>
      </c>
      <c r="E36" s="23" t="s">
        <v>42</v>
      </c>
      <c r="F36" s="31" t="s">
        <v>155</v>
      </c>
      <c r="G36" s="23" t="s">
        <v>34</v>
      </c>
      <c r="H36" s="36" t="s">
        <v>135</v>
      </c>
      <c r="I36" s="23" t="s">
        <v>45</v>
      </c>
      <c r="J36" s="50">
        <v>4365.6000000000004</v>
      </c>
      <c r="K36" s="50">
        <v>911.88</v>
      </c>
      <c r="L36" s="50">
        <f t="shared" si="0"/>
        <v>5277.4800000000005</v>
      </c>
      <c r="M36" s="36" t="s">
        <v>136</v>
      </c>
      <c r="N36" s="42"/>
      <c r="O36" s="42"/>
      <c r="P36" s="42"/>
    </row>
    <row r="37" spans="1:16" s="43" customFormat="1" ht="29.25" x14ac:dyDescent="0.25">
      <c r="A37" s="36" t="s">
        <v>158</v>
      </c>
      <c r="B37" s="31" t="s">
        <v>159</v>
      </c>
      <c r="C37" s="36">
        <v>33141000</v>
      </c>
      <c r="D37" s="166" t="s">
        <v>129</v>
      </c>
      <c r="E37" s="23" t="s">
        <v>42</v>
      </c>
      <c r="F37" s="31" t="s">
        <v>160</v>
      </c>
      <c r="G37" s="23" t="s">
        <v>34</v>
      </c>
      <c r="H37" s="36" t="s">
        <v>135</v>
      </c>
      <c r="I37" s="23" t="s">
        <v>45</v>
      </c>
      <c r="J37" s="50">
        <v>18366</v>
      </c>
      <c r="K37" s="50">
        <v>4111.5</v>
      </c>
      <c r="L37" s="50">
        <f t="shared" si="0"/>
        <v>22477.5</v>
      </c>
      <c r="M37" s="36" t="s">
        <v>136</v>
      </c>
      <c r="N37" s="42"/>
      <c r="O37" s="42"/>
      <c r="P37" s="42"/>
    </row>
    <row r="38" spans="1:16" s="43" customFormat="1" ht="48.75" x14ac:dyDescent="0.25">
      <c r="A38" s="36" t="s">
        <v>161</v>
      </c>
      <c r="B38" s="31" t="s">
        <v>163</v>
      </c>
      <c r="C38" s="36">
        <v>33141000</v>
      </c>
      <c r="D38" s="166" t="s">
        <v>129</v>
      </c>
      <c r="E38" s="23" t="s">
        <v>42</v>
      </c>
      <c r="F38" s="31" t="s">
        <v>162</v>
      </c>
      <c r="G38" s="23" t="s">
        <v>34</v>
      </c>
      <c r="H38" s="36" t="s">
        <v>135</v>
      </c>
      <c r="I38" s="23" t="s">
        <v>45</v>
      </c>
      <c r="J38" s="50">
        <v>25253.69</v>
      </c>
      <c r="K38" s="50">
        <v>6313.42</v>
      </c>
      <c r="L38" s="50">
        <f t="shared" si="0"/>
        <v>31567.11</v>
      </c>
      <c r="M38" s="36" t="s">
        <v>136</v>
      </c>
      <c r="N38" s="42"/>
      <c r="O38" s="42"/>
      <c r="P38" s="42"/>
    </row>
    <row r="39" spans="1:16" s="43" customFormat="1" ht="29.25" x14ac:dyDescent="0.25">
      <c r="A39" s="36" t="s">
        <v>164</v>
      </c>
      <c r="B39" s="31" t="s">
        <v>165</v>
      </c>
      <c r="C39" s="36">
        <v>33141000</v>
      </c>
      <c r="D39" s="166" t="s">
        <v>129</v>
      </c>
      <c r="E39" s="23" t="s">
        <v>42</v>
      </c>
      <c r="F39" s="31" t="s">
        <v>134</v>
      </c>
      <c r="G39" s="23" t="s">
        <v>34</v>
      </c>
      <c r="H39" s="36" t="s">
        <v>135</v>
      </c>
      <c r="I39" s="23" t="s">
        <v>45</v>
      </c>
      <c r="J39" s="50">
        <v>11280</v>
      </c>
      <c r="K39" s="50">
        <v>2820</v>
      </c>
      <c r="L39" s="50">
        <f t="shared" si="0"/>
        <v>14100</v>
      </c>
      <c r="M39" s="36" t="s">
        <v>136</v>
      </c>
      <c r="N39" s="42"/>
      <c r="O39" s="42"/>
      <c r="P39" s="42"/>
    </row>
    <row r="40" spans="1:16" s="43" customFormat="1" ht="39" x14ac:dyDescent="0.25">
      <c r="A40" s="36" t="s">
        <v>203</v>
      </c>
      <c r="B40" s="31" t="s">
        <v>204</v>
      </c>
      <c r="C40" s="36">
        <v>30236000</v>
      </c>
      <c r="D40" s="166" t="s">
        <v>209</v>
      </c>
      <c r="E40" s="23" t="s">
        <v>42</v>
      </c>
      <c r="F40" s="31" t="s">
        <v>205</v>
      </c>
      <c r="G40" s="23" t="s">
        <v>34</v>
      </c>
      <c r="H40" s="36" t="s">
        <v>206</v>
      </c>
      <c r="I40" s="23" t="s">
        <v>207</v>
      </c>
      <c r="J40" s="50">
        <v>688853</v>
      </c>
      <c r="K40" s="50">
        <v>172213.25</v>
      </c>
      <c r="L40" s="50">
        <f t="shared" si="0"/>
        <v>861066.25</v>
      </c>
      <c r="M40" s="36" t="s">
        <v>208</v>
      </c>
      <c r="N40" s="50">
        <f>L40</f>
        <v>861066.25</v>
      </c>
      <c r="O40" s="42"/>
      <c r="P40" s="42"/>
    </row>
    <row r="41" spans="1:16" s="43" customFormat="1" ht="39" x14ac:dyDescent="0.25">
      <c r="A41" s="36" t="s">
        <v>167</v>
      </c>
      <c r="B41" s="31" t="s">
        <v>166</v>
      </c>
      <c r="C41" s="36">
        <v>33141110</v>
      </c>
      <c r="D41" s="166" t="s">
        <v>168</v>
      </c>
      <c r="E41" s="23" t="s">
        <v>42</v>
      </c>
      <c r="F41" s="31" t="s">
        <v>169</v>
      </c>
      <c r="G41" s="23" t="s">
        <v>34</v>
      </c>
      <c r="H41" s="36" t="s">
        <v>170</v>
      </c>
      <c r="I41" s="23" t="s">
        <v>45</v>
      </c>
      <c r="J41" s="50">
        <v>641682</v>
      </c>
      <c r="K41" s="50">
        <v>160420.5</v>
      </c>
      <c r="L41" s="50">
        <f t="shared" si="0"/>
        <v>802102.5</v>
      </c>
      <c r="M41" s="167" t="s">
        <v>171</v>
      </c>
      <c r="N41" s="42"/>
      <c r="O41" s="42"/>
      <c r="P41" s="42"/>
    </row>
    <row r="42" spans="1:16" s="43" customFormat="1" ht="39" x14ac:dyDescent="0.25">
      <c r="A42" s="36" t="s">
        <v>172</v>
      </c>
      <c r="B42" s="31" t="s">
        <v>173</v>
      </c>
      <c r="C42" s="36">
        <v>33141110</v>
      </c>
      <c r="D42" s="166" t="s">
        <v>168</v>
      </c>
      <c r="E42" s="23" t="s">
        <v>42</v>
      </c>
      <c r="F42" s="31" t="s">
        <v>174</v>
      </c>
      <c r="G42" s="23" t="s">
        <v>34</v>
      </c>
      <c r="H42" s="36" t="s">
        <v>175</v>
      </c>
      <c r="I42" s="23" t="s">
        <v>45</v>
      </c>
      <c r="J42" s="50">
        <v>45263</v>
      </c>
      <c r="K42" s="50">
        <v>3315.75</v>
      </c>
      <c r="L42" s="50">
        <f t="shared" si="0"/>
        <v>48578.75</v>
      </c>
      <c r="M42" s="167" t="s">
        <v>176</v>
      </c>
      <c r="N42" s="42"/>
      <c r="O42" s="42"/>
      <c r="P42" s="42"/>
    </row>
    <row r="43" spans="1:16" s="43" customFormat="1" ht="39" x14ac:dyDescent="0.25">
      <c r="A43" s="36" t="s">
        <v>177</v>
      </c>
      <c r="B43" s="31" t="s">
        <v>178</v>
      </c>
      <c r="C43" s="36">
        <v>33141110</v>
      </c>
      <c r="D43" s="166" t="s">
        <v>168</v>
      </c>
      <c r="E43" s="23" t="s">
        <v>42</v>
      </c>
      <c r="F43" s="31" t="s">
        <v>169</v>
      </c>
      <c r="G43" s="23" t="s">
        <v>34</v>
      </c>
      <c r="H43" s="36" t="s">
        <v>170</v>
      </c>
      <c r="I43" s="23" t="s">
        <v>45</v>
      </c>
      <c r="J43" s="50">
        <v>87005.5</v>
      </c>
      <c r="K43" s="50">
        <v>21534.38</v>
      </c>
      <c r="L43" s="50">
        <f t="shared" si="0"/>
        <v>108539.88</v>
      </c>
      <c r="M43" s="167" t="s">
        <v>171</v>
      </c>
      <c r="N43" s="42"/>
      <c r="O43" s="42"/>
      <c r="P43" s="42"/>
    </row>
    <row r="44" spans="1:16" s="43" customFormat="1" ht="39" x14ac:dyDescent="0.25">
      <c r="A44" s="36" t="s">
        <v>179</v>
      </c>
      <c r="B44" s="31" t="s">
        <v>180</v>
      </c>
      <c r="C44" s="36">
        <v>33141110</v>
      </c>
      <c r="D44" s="166" t="s">
        <v>168</v>
      </c>
      <c r="E44" s="23" t="s">
        <v>42</v>
      </c>
      <c r="F44" s="31" t="s">
        <v>169</v>
      </c>
      <c r="G44" s="23" t="s">
        <v>34</v>
      </c>
      <c r="H44" s="36" t="s">
        <v>170</v>
      </c>
      <c r="I44" s="23" t="s">
        <v>45</v>
      </c>
      <c r="J44" s="50">
        <v>91843</v>
      </c>
      <c r="K44" s="50">
        <v>12080.75</v>
      </c>
      <c r="L44" s="50">
        <f t="shared" si="0"/>
        <v>103923.75</v>
      </c>
      <c r="M44" s="167" t="s">
        <v>171</v>
      </c>
      <c r="N44" s="42"/>
      <c r="O44" s="42"/>
      <c r="P44" s="42"/>
    </row>
    <row r="45" spans="1:16" s="43" customFormat="1" ht="39" x14ac:dyDescent="0.25">
      <c r="A45" s="36" t="s">
        <v>181</v>
      </c>
      <c r="B45" s="31" t="s">
        <v>182</v>
      </c>
      <c r="C45" s="36">
        <v>33141110</v>
      </c>
      <c r="D45" s="166" t="s">
        <v>168</v>
      </c>
      <c r="E45" s="23" t="s">
        <v>42</v>
      </c>
      <c r="F45" s="31" t="s">
        <v>91</v>
      </c>
      <c r="G45" s="23" t="s">
        <v>34</v>
      </c>
      <c r="H45" s="36" t="s">
        <v>175</v>
      </c>
      <c r="I45" s="23" t="s">
        <v>45</v>
      </c>
      <c r="J45" s="50">
        <v>172550</v>
      </c>
      <c r="K45" s="50">
        <v>43137.5</v>
      </c>
      <c r="L45" s="50">
        <f t="shared" si="0"/>
        <v>215687.5</v>
      </c>
      <c r="M45" s="167" t="s">
        <v>176</v>
      </c>
      <c r="N45" s="42"/>
      <c r="O45" s="42"/>
      <c r="P45" s="42"/>
    </row>
    <row r="46" spans="1:16" s="43" customFormat="1" ht="39" x14ac:dyDescent="0.25">
      <c r="A46" s="36" t="s">
        <v>183</v>
      </c>
      <c r="B46" s="31" t="s">
        <v>184</v>
      </c>
      <c r="C46" s="36">
        <v>33141110</v>
      </c>
      <c r="D46" s="166" t="s">
        <v>168</v>
      </c>
      <c r="E46" s="23" t="s">
        <v>42</v>
      </c>
      <c r="F46" s="31" t="s">
        <v>174</v>
      </c>
      <c r="G46" s="23" t="s">
        <v>34</v>
      </c>
      <c r="H46" s="36" t="s">
        <v>175</v>
      </c>
      <c r="I46" s="23" t="s">
        <v>45</v>
      </c>
      <c r="J46" s="50">
        <v>75625</v>
      </c>
      <c r="K46" s="50">
        <v>18906.25</v>
      </c>
      <c r="L46" s="50">
        <f t="shared" si="0"/>
        <v>94531.25</v>
      </c>
      <c r="M46" s="167" t="s">
        <v>176</v>
      </c>
      <c r="N46" s="42"/>
      <c r="O46" s="42"/>
      <c r="P46" s="42"/>
    </row>
    <row r="47" spans="1:16" s="43" customFormat="1" ht="39" x14ac:dyDescent="0.25">
      <c r="A47" s="36" t="s">
        <v>185</v>
      </c>
      <c r="B47" s="31" t="s">
        <v>186</v>
      </c>
      <c r="C47" s="36">
        <v>33141110</v>
      </c>
      <c r="D47" s="166" t="s">
        <v>168</v>
      </c>
      <c r="E47" s="23" t="s">
        <v>42</v>
      </c>
      <c r="F47" s="31" t="s">
        <v>91</v>
      </c>
      <c r="G47" s="23" t="s">
        <v>34</v>
      </c>
      <c r="H47" s="36" t="s">
        <v>170</v>
      </c>
      <c r="I47" s="23" t="s">
        <v>45</v>
      </c>
      <c r="J47" s="50">
        <v>98737</v>
      </c>
      <c r="K47" s="50">
        <v>24684.25</v>
      </c>
      <c r="L47" s="50">
        <f t="shared" si="0"/>
        <v>123421.25</v>
      </c>
      <c r="M47" s="167" t="s">
        <v>171</v>
      </c>
      <c r="N47" s="42"/>
      <c r="O47" s="42"/>
      <c r="P47" s="42"/>
    </row>
    <row r="48" spans="1:16" s="43" customFormat="1" ht="39" x14ac:dyDescent="0.25">
      <c r="A48" s="36" t="s">
        <v>187</v>
      </c>
      <c r="B48" s="31" t="s">
        <v>189</v>
      </c>
      <c r="C48" s="36">
        <v>33141110</v>
      </c>
      <c r="D48" s="166" t="s">
        <v>168</v>
      </c>
      <c r="E48" s="23" t="s">
        <v>42</v>
      </c>
      <c r="F48" s="31" t="s">
        <v>188</v>
      </c>
      <c r="G48" s="23" t="s">
        <v>34</v>
      </c>
      <c r="H48" s="36" t="s">
        <v>170</v>
      </c>
      <c r="I48" s="23" t="s">
        <v>45</v>
      </c>
      <c r="J48" s="50">
        <v>12888</v>
      </c>
      <c r="K48" s="50">
        <v>3044</v>
      </c>
      <c r="L48" s="50">
        <f t="shared" si="0"/>
        <v>15932</v>
      </c>
      <c r="M48" s="167" t="s">
        <v>171</v>
      </c>
      <c r="N48" s="42"/>
      <c r="O48" s="42"/>
      <c r="P48" s="42"/>
    </row>
    <row r="49" spans="1:16" s="43" customFormat="1" ht="29.25" x14ac:dyDescent="0.25">
      <c r="A49" s="36" t="s">
        <v>190</v>
      </c>
      <c r="B49" s="31" t="s">
        <v>191</v>
      </c>
      <c r="C49" s="36">
        <v>33141110</v>
      </c>
      <c r="D49" s="166" t="s">
        <v>168</v>
      </c>
      <c r="E49" s="23" t="s">
        <v>42</v>
      </c>
      <c r="F49" s="31" t="s">
        <v>192</v>
      </c>
      <c r="G49" s="23" t="s">
        <v>34</v>
      </c>
      <c r="H49" s="36" t="s">
        <v>170</v>
      </c>
      <c r="I49" s="23" t="s">
        <v>45</v>
      </c>
      <c r="J49" s="50">
        <v>18400</v>
      </c>
      <c r="K49" s="50">
        <v>4600</v>
      </c>
      <c r="L49" s="50">
        <f t="shared" si="0"/>
        <v>23000</v>
      </c>
      <c r="M49" s="167" t="s">
        <v>171</v>
      </c>
      <c r="N49" s="42"/>
      <c r="O49" s="42"/>
      <c r="P49" s="42"/>
    </row>
    <row r="50" spans="1:16" ht="48.75" x14ac:dyDescent="0.25">
      <c r="A50" s="55" t="s">
        <v>210</v>
      </c>
      <c r="B50" s="31" t="s">
        <v>211</v>
      </c>
      <c r="C50" s="55">
        <v>72310000</v>
      </c>
      <c r="D50" s="68" t="s">
        <v>212</v>
      </c>
      <c r="E50" s="10" t="s">
        <v>111</v>
      </c>
      <c r="F50" s="57" t="s">
        <v>213</v>
      </c>
      <c r="G50" s="10" t="s">
        <v>34</v>
      </c>
      <c r="H50" s="55" t="s">
        <v>214</v>
      </c>
      <c r="I50" s="10" t="s">
        <v>45</v>
      </c>
      <c r="J50" s="165">
        <v>364260</v>
      </c>
      <c r="K50" s="165">
        <v>91065</v>
      </c>
      <c r="L50" s="165">
        <f t="shared" si="0"/>
        <v>455325</v>
      </c>
      <c r="M50" s="55" t="s">
        <v>215</v>
      </c>
      <c r="N50" s="165"/>
      <c r="O50" s="30"/>
      <c r="P50" s="30"/>
    </row>
  </sheetData>
  <sheetProtection password="EF31" sheet="1" objects="1" scenarios="1"/>
  <phoneticPr fontId="2" type="noConversion"/>
  <pageMargins left="0.7" right="0.7" top="0.75" bottom="0.75" header="0.3" footer="0.3"/>
  <pageSetup paperSize="9" orientation="portrait" horizontalDpi="4294967294" verticalDpi="429496729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abSelected="1" workbookViewId="0">
      <selection activeCell="H4" sqref="H4"/>
    </sheetView>
  </sheetViews>
  <sheetFormatPr defaultRowHeight="15" x14ac:dyDescent="0.25"/>
  <cols>
    <col min="1" max="1" width="13.42578125" style="3" customWidth="1"/>
    <col min="2" max="2" width="12.42578125" style="3" customWidth="1"/>
    <col min="3" max="5" width="9.140625" style="3"/>
    <col min="6" max="6" width="11.5703125" style="3" customWidth="1"/>
    <col min="7" max="9" width="9.140625" style="3"/>
    <col min="10" max="10" width="11.7109375" style="161" bestFit="1" customWidth="1"/>
    <col min="11" max="11" width="10.140625" style="161" bestFit="1" customWidth="1"/>
    <col min="12" max="12" width="11.28515625" style="161" bestFit="1" customWidth="1"/>
    <col min="13" max="16" width="9.140625" style="3"/>
    <col min="17" max="17" width="0" style="3" hidden="1" customWidth="1"/>
    <col min="18" max="16384" width="9.140625" style="3"/>
  </cols>
  <sheetData>
    <row r="1" spans="1:1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2" t="s">
        <v>10</v>
      </c>
      <c r="L1" s="2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</row>
    <row r="2" spans="1:17" ht="45" x14ac:dyDescent="0.25">
      <c r="A2" s="1" t="s">
        <v>17</v>
      </c>
      <c r="B2" s="1" t="s">
        <v>18</v>
      </c>
      <c r="C2" s="1" t="s">
        <v>19</v>
      </c>
      <c r="D2" s="1" t="s">
        <v>20</v>
      </c>
      <c r="E2" s="1" t="s">
        <v>21</v>
      </c>
      <c r="F2" s="1" t="s">
        <v>22</v>
      </c>
      <c r="G2" s="1" t="s">
        <v>23</v>
      </c>
      <c r="H2" s="1" t="s">
        <v>24</v>
      </c>
      <c r="I2" s="1" t="s">
        <v>25</v>
      </c>
      <c r="J2" s="2" t="s">
        <v>26</v>
      </c>
      <c r="K2" s="2" t="s">
        <v>27</v>
      </c>
      <c r="L2" s="2" t="s">
        <v>28</v>
      </c>
      <c r="M2" s="1" t="s">
        <v>29</v>
      </c>
      <c r="N2" s="1" t="s">
        <v>30</v>
      </c>
      <c r="O2" s="1" t="s">
        <v>31</v>
      </c>
      <c r="P2" s="1" t="s">
        <v>32</v>
      </c>
      <c r="Q2" s="1" t="s">
        <v>33</v>
      </c>
    </row>
    <row r="3" spans="1:17" s="9" customFormat="1" ht="58.5" x14ac:dyDescent="0.2">
      <c r="A3" s="168" t="s">
        <v>223</v>
      </c>
      <c r="B3" s="5" t="s">
        <v>217</v>
      </c>
      <c r="C3" s="4">
        <v>79713000</v>
      </c>
      <c r="D3" s="4" t="s">
        <v>218</v>
      </c>
      <c r="E3" s="4" t="s">
        <v>42</v>
      </c>
      <c r="F3" s="4" t="s">
        <v>219</v>
      </c>
      <c r="G3" s="4" t="s">
        <v>34</v>
      </c>
      <c r="H3" s="6" t="s">
        <v>221</v>
      </c>
      <c r="I3" s="4" t="s">
        <v>222</v>
      </c>
      <c r="J3" s="7">
        <v>692040</v>
      </c>
      <c r="K3" s="7">
        <v>173010</v>
      </c>
      <c r="L3" s="7">
        <f>J3+K3</f>
        <v>865050</v>
      </c>
      <c r="M3" s="4" t="s">
        <v>220</v>
      </c>
      <c r="N3" s="4" t="s">
        <v>34</v>
      </c>
      <c r="O3" s="4"/>
      <c r="P3" s="4"/>
      <c r="Q3" s="8" t="s">
        <v>35</v>
      </c>
    </row>
    <row r="4" spans="1:17" s="9" customFormat="1" ht="78" x14ac:dyDescent="0.2">
      <c r="A4" s="169" t="s">
        <v>34</v>
      </c>
      <c r="B4" s="31" t="s">
        <v>224</v>
      </c>
      <c r="C4" s="169">
        <v>79713000</v>
      </c>
      <c r="D4" s="169" t="s">
        <v>226</v>
      </c>
      <c r="E4" s="169" t="s">
        <v>42</v>
      </c>
      <c r="F4" s="169" t="s">
        <v>219</v>
      </c>
      <c r="G4" s="169" t="s">
        <v>34</v>
      </c>
      <c r="H4" s="170" t="s">
        <v>225</v>
      </c>
      <c r="I4" s="169" t="s">
        <v>45</v>
      </c>
      <c r="J4" s="171">
        <v>346020</v>
      </c>
      <c r="K4" s="171">
        <v>86505</v>
      </c>
      <c r="L4" s="171">
        <f>J4+K4</f>
        <v>432525</v>
      </c>
      <c r="M4" s="169" t="s">
        <v>227</v>
      </c>
      <c r="N4" s="169" t="s">
        <v>34</v>
      </c>
      <c r="O4" s="169"/>
      <c r="P4" s="169"/>
      <c r="Q4" s="8" t="s">
        <v>35</v>
      </c>
    </row>
  </sheetData>
  <sheetProtection password="EF31" sheet="1" objects="1" scenarios="1"/>
  <phoneticPr fontId="2" type="noConversion"/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Jednostavna nabava</vt:lpstr>
      <vt:lpstr>Javna nabava</vt:lpstr>
      <vt:lpstr>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Luce</dc:creator>
  <cp:lastModifiedBy>lucepe</cp:lastModifiedBy>
  <cp:lastPrinted>2018-02-27T11:50:16Z</cp:lastPrinted>
  <dcterms:created xsi:type="dcterms:W3CDTF">2018-01-24T13:06:30Z</dcterms:created>
  <dcterms:modified xsi:type="dcterms:W3CDTF">2021-09-09T10:02:35Z</dcterms:modified>
</cp:coreProperties>
</file>